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cruz\Downloads\"/>
    </mc:Choice>
  </mc:AlternateContent>
  <bookViews>
    <workbookView xWindow="-120" yWindow="-120" windowWidth="29040" windowHeight="15840" activeTab="3"/>
  </bookViews>
  <sheets>
    <sheet name="Notes" sheetId="24" r:id="rId1"/>
    <sheet name="Codes" sheetId="23" state="veryHidden" r:id="rId2"/>
    <sheet name="Data" sheetId="21" state="veryHidden" r:id="rId3"/>
    <sheet name="Basis" sheetId="22" r:id="rId4"/>
    <sheet name="Spreads" sheetId="25" r:id="rId5"/>
    <sheet name="Prices" sheetId="26" r:id="rId6"/>
  </sheets>
  <definedNames>
    <definedName name="Butter" localSheetId="3">#REF!</definedName>
    <definedName name="Butter" localSheetId="2">#REF!</definedName>
    <definedName name="Butter" localSheetId="5">#REF!</definedName>
    <definedName name="Butter" localSheetId="4">#REF!</definedName>
    <definedName name="Butter">#REF!</definedName>
    <definedName name="Butter1" localSheetId="5">#REF!</definedName>
    <definedName name="Butter1" localSheetId="4">#REF!</definedName>
    <definedName name="Butter1">#REF!</definedName>
    <definedName name="Butter2" localSheetId="5">#REF!</definedName>
    <definedName name="Butter2" localSheetId="4">#REF!</definedName>
    <definedName name="Butter2">#REF!</definedName>
    <definedName name="Cheese" localSheetId="3">#REF!</definedName>
    <definedName name="Cheese" localSheetId="2">#REF!</definedName>
    <definedName name="Cheese" localSheetId="5">#REF!</definedName>
    <definedName name="Cheese" localSheetId="4">#REF!</definedName>
    <definedName name="Cheese">#REF!</definedName>
    <definedName name="Cheese1" localSheetId="5">#REF!</definedName>
    <definedName name="Cheese1" localSheetId="4">#REF!</definedName>
    <definedName name="Cheese1">#REF!</definedName>
    <definedName name="Cheese2" localSheetId="5">#REF!</definedName>
    <definedName name="Cheese2" localSheetId="4">#REF!</definedName>
    <definedName name="Cheese2">#REF!</definedName>
    <definedName name="Spreads" localSheetId="5">#REF!</definedName>
    <definedName name="Spread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39" i="21" l="1"/>
  <c r="AI138" i="21" l="1"/>
  <c r="AI137" i="21"/>
  <c r="AI136" i="21"/>
  <c r="AI135" i="21"/>
  <c r="AI134" i="21" l="1"/>
  <c r="AI133" i="21" l="1"/>
  <c r="AI132" i="21"/>
  <c r="AI131" i="21"/>
  <c r="D12" i="26" l="1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11" i="26"/>
  <c r="B12" i="25"/>
  <c r="D12" i="25"/>
  <c r="B13" i="25"/>
  <c r="D13" i="25"/>
  <c r="B14" i="25"/>
  <c r="D14" i="25"/>
  <c r="B15" i="25"/>
  <c r="D15" i="25"/>
  <c r="B16" i="25"/>
  <c r="D16" i="25"/>
  <c r="B17" i="25"/>
  <c r="D17" i="25"/>
  <c r="B18" i="25"/>
  <c r="D18" i="25"/>
  <c r="B19" i="25"/>
  <c r="D19" i="25"/>
  <c r="B20" i="25"/>
  <c r="D20" i="25"/>
  <c r="B21" i="25"/>
  <c r="D21" i="25"/>
  <c r="B22" i="25"/>
  <c r="D22" i="25"/>
  <c r="B23" i="25"/>
  <c r="D23" i="25"/>
  <c r="B24" i="25"/>
  <c r="D24" i="25"/>
  <c r="B25" i="25"/>
  <c r="D25" i="25"/>
  <c r="B26" i="25"/>
  <c r="D26" i="25"/>
  <c r="B27" i="25"/>
  <c r="D27" i="25"/>
  <c r="B28" i="25"/>
  <c r="D28" i="25"/>
  <c r="B29" i="25"/>
  <c r="D29" i="25"/>
  <c r="B30" i="25"/>
  <c r="D30" i="25"/>
  <c r="B31" i="25"/>
  <c r="D31" i="25"/>
  <c r="B32" i="25"/>
  <c r="D32" i="25"/>
  <c r="B33" i="25"/>
  <c r="D33" i="25"/>
  <c r="B34" i="25"/>
  <c r="D34" i="25"/>
  <c r="B35" i="25"/>
  <c r="D35" i="25"/>
  <c r="B36" i="25"/>
  <c r="D36" i="25"/>
  <c r="B37" i="25"/>
  <c r="D37" i="25"/>
  <c r="B38" i="25"/>
  <c r="D38" i="25"/>
  <c r="B39" i="25"/>
  <c r="D39" i="25"/>
  <c r="B40" i="25"/>
  <c r="D40" i="25"/>
  <c r="B41" i="25"/>
  <c r="D41" i="25"/>
  <c r="B42" i="25"/>
  <c r="D42" i="25"/>
  <c r="B43" i="25"/>
  <c r="D43" i="25"/>
  <c r="B44" i="25"/>
  <c r="D44" i="25"/>
  <c r="B45" i="25"/>
  <c r="D45" i="25"/>
  <c r="B46" i="25"/>
  <c r="D46" i="25"/>
  <c r="B47" i="25"/>
  <c r="D47" i="25"/>
  <c r="B48" i="25"/>
  <c r="D48" i="25"/>
  <c r="B49" i="25"/>
  <c r="D49" i="25"/>
  <c r="B50" i="25"/>
  <c r="D50" i="25"/>
  <c r="B51" i="25"/>
  <c r="D51" i="25"/>
  <c r="B52" i="25"/>
  <c r="D52" i="25"/>
  <c r="B53" i="25"/>
  <c r="D53" i="25"/>
  <c r="B54" i="25"/>
  <c r="D54" i="25"/>
  <c r="B55" i="25"/>
  <c r="D55" i="25"/>
  <c r="B56" i="25"/>
  <c r="D56" i="25"/>
  <c r="B57" i="25"/>
  <c r="D57" i="25"/>
  <c r="B58" i="25"/>
  <c r="D58" i="25"/>
  <c r="D11" i="25"/>
  <c r="B11" i="25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11" i="22"/>
  <c r="D11" i="22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11" i="26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11" i="25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11" i="22"/>
  <c r="AI130" i="21"/>
  <c r="D60" i="25" l="1"/>
  <c r="B60" i="25"/>
  <c r="AI129" i="21"/>
  <c r="AI128" i="21" l="1"/>
  <c r="AI127" i="21" l="1"/>
  <c r="AI126" i="21" l="1"/>
  <c r="AI125" i="21" l="1"/>
  <c r="AI124" i="21"/>
  <c r="AI123" i="21" l="1"/>
  <c r="AI102" i="21"/>
  <c r="AI103" i="21"/>
  <c r="AI104" i="21"/>
  <c r="AI105" i="21"/>
  <c r="AI106" i="21"/>
  <c r="AI107" i="21"/>
  <c r="AI108" i="21"/>
  <c r="AI109" i="21"/>
  <c r="AI110" i="21"/>
  <c r="AI111" i="21"/>
  <c r="AI112" i="21"/>
  <c r="AI113" i="21"/>
  <c r="AI114" i="21"/>
  <c r="AI115" i="21"/>
  <c r="AI116" i="21"/>
  <c r="AI117" i="21"/>
  <c r="AI118" i="21"/>
  <c r="AI119" i="21"/>
  <c r="AI120" i="21"/>
  <c r="AI121" i="21"/>
  <c r="AI122" i="21"/>
  <c r="AI101" i="21"/>
  <c r="F58" i="25" l="1"/>
  <c r="F56" i="25"/>
  <c r="F57" i="25"/>
  <c r="F55" i="25"/>
  <c r="F54" i="25"/>
  <c r="F53" i="25"/>
  <c r="F14" i="25"/>
  <c r="F52" i="25"/>
  <c r="F51" i="25"/>
  <c r="F50" i="25"/>
  <c r="F49" i="25"/>
  <c r="F48" i="25"/>
  <c r="F13" i="25"/>
  <c r="F47" i="25"/>
  <c r="F23" i="25"/>
  <c r="F32" i="25"/>
  <c r="F28" i="25"/>
  <c r="F24" i="25"/>
  <c r="F20" i="25"/>
  <c r="F16" i="25"/>
  <c r="F27" i="25"/>
  <c r="F38" i="25"/>
  <c r="F26" i="25"/>
  <c r="F41" i="25"/>
  <c r="F29" i="25"/>
  <c r="F40" i="25"/>
  <c r="F35" i="25"/>
  <c r="F46" i="25"/>
  <c r="F42" i="25"/>
  <c r="F22" i="25"/>
  <c r="F33" i="25"/>
  <c r="F44" i="25"/>
  <c r="F21" i="25"/>
  <c r="F17" i="25"/>
  <c r="F30" i="25"/>
  <c r="F37" i="25"/>
  <c r="F19" i="25"/>
  <c r="F34" i="25"/>
  <c r="F36" i="25"/>
  <c r="F18" i="25"/>
  <c r="F43" i="25"/>
  <c r="F25" i="25"/>
  <c r="F45" i="25"/>
  <c r="F39" i="25"/>
  <c r="F31" i="25"/>
  <c r="F15" i="25"/>
  <c r="F12" i="25"/>
  <c r="B26" i="23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H29" i="26" l="1"/>
  <c r="H10" i="26"/>
  <c r="D8" i="26"/>
  <c r="B8" i="26"/>
  <c r="D7" i="26"/>
  <c r="B7" i="26"/>
  <c r="B12" i="26" l="1"/>
  <c r="I14" i="26" s="1"/>
  <c r="B18" i="26"/>
  <c r="I20" i="26" s="1"/>
  <c r="B24" i="26"/>
  <c r="J14" i="26" s="1"/>
  <c r="B30" i="26"/>
  <c r="B36" i="26"/>
  <c r="K14" i="26" s="1"/>
  <c r="B42" i="26"/>
  <c r="B48" i="26"/>
  <c r="L14" i="26" s="1"/>
  <c r="B54" i="26"/>
  <c r="L20" i="26" s="1"/>
  <c r="B37" i="26"/>
  <c r="K15" i="26" s="1"/>
  <c r="B19" i="26"/>
  <c r="I21" i="26" s="1"/>
  <c r="B31" i="26"/>
  <c r="J21" i="26" s="1"/>
  <c r="B13" i="26"/>
  <c r="B14" i="26"/>
  <c r="I16" i="26" s="1"/>
  <c r="B56" i="26"/>
  <c r="B41" i="26"/>
  <c r="K19" i="26" s="1"/>
  <c r="B20" i="26"/>
  <c r="B26" i="26"/>
  <c r="J16" i="26" s="1"/>
  <c r="B32" i="26"/>
  <c r="J22" i="26" s="1"/>
  <c r="B38" i="26"/>
  <c r="B44" i="26"/>
  <c r="B50" i="26"/>
  <c r="B46" i="26"/>
  <c r="B47" i="26"/>
  <c r="B21" i="26"/>
  <c r="B57" i="26"/>
  <c r="L23" i="26" s="1"/>
  <c r="B35" i="26"/>
  <c r="B15" i="26"/>
  <c r="I17" i="26" s="1"/>
  <c r="B27" i="26"/>
  <c r="B33" i="26"/>
  <c r="J23" i="26" s="1"/>
  <c r="B39" i="26"/>
  <c r="K17" i="26" s="1"/>
  <c r="B45" i="26"/>
  <c r="B51" i="26"/>
  <c r="B52" i="26"/>
  <c r="B53" i="26"/>
  <c r="B22" i="26"/>
  <c r="I24" i="26" s="1"/>
  <c r="B34" i="26"/>
  <c r="B43" i="26"/>
  <c r="B16" i="26"/>
  <c r="I18" i="26" s="1"/>
  <c r="B28" i="26"/>
  <c r="J18" i="26" s="1"/>
  <c r="B40" i="26"/>
  <c r="B58" i="26"/>
  <c r="L24" i="26" s="1"/>
  <c r="B49" i="26"/>
  <c r="B23" i="26"/>
  <c r="J13" i="26" s="1"/>
  <c r="B17" i="26"/>
  <c r="I19" i="26" s="1"/>
  <c r="B29" i="26"/>
  <c r="B55" i="26"/>
  <c r="L21" i="26" s="1"/>
  <c r="B11" i="26"/>
  <c r="B25" i="26"/>
  <c r="J15" i="26" s="1"/>
  <c r="J42" i="26"/>
  <c r="K34" i="26"/>
  <c r="L43" i="26"/>
  <c r="I34" i="26"/>
  <c r="I38" i="26"/>
  <c r="J38" i="26"/>
  <c r="L34" i="26"/>
  <c r="L38" i="26"/>
  <c r="I35" i="26"/>
  <c r="J39" i="26"/>
  <c r="J43" i="26"/>
  <c r="K35" i="26"/>
  <c r="L42" i="26"/>
  <c r="I39" i="26"/>
  <c r="K43" i="26"/>
  <c r="L35" i="26"/>
  <c r="I37" i="26"/>
  <c r="L33" i="26"/>
  <c r="I42" i="26"/>
  <c r="K39" i="26"/>
  <c r="J36" i="26"/>
  <c r="J32" i="26"/>
  <c r="I40" i="26"/>
  <c r="K41" i="26"/>
  <c r="L37" i="26"/>
  <c r="K42" i="26"/>
  <c r="J33" i="26"/>
  <c r="K33" i="26"/>
  <c r="I36" i="26"/>
  <c r="K37" i="26"/>
  <c r="I41" i="26"/>
  <c r="K38" i="26"/>
  <c r="L40" i="26"/>
  <c r="J40" i="26"/>
  <c r="J35" i="26"/>
  <c r="K36" i="26"/>
  <c r="J41" i="26"/>
  <c r="L41" i="26"/>
  <c r="I32" i="26"/>
  <c r="L39" i="26"/>
  <c r="I43" i="26"/>
  <c r="L36" i="26"/>
  <c r="J37" i="26"/>
  <c r="I33" i="26"/>
  <c r="K40" i="26"/>
  <c r="L32" i="26"/>
  <c r="J34" i="26"/>
  <c r="K32" i="26"/>
  <c r="I13" i="25"/>
  <c r="I11" i="25"/>
  <c r="F9" i="25"/>
  <c r="D8" i="25"/>
  <c r="B8" i="25"/>
  <c r="F7" i="25"/>
  <c r="D7" i="25"/>
  <c r="B7" i="25"/>
  <c r="L44" i="26" l="1"/>
  <c r="N43" i="26"/>
  <c r="N33" i="26"/>
  <c r="N35" i="26"/>
  <c r="N36" i="26"/>
  <c r="N42" i="26"/>
  <c r="N39" i="26"/>
  <c r="N40" i="26"/>
  <c r="N38" i="26"/>
  <c r="N37" i="26"/>
  <c r="N41" i="26"/>
  <c r="N34" i="26"/>
  <c r="K13" i="26"/>
  <c r="J20" i="26"/>
  <c r="J19" i="26"/>
  <c r="N19" i="26" s="1"/>
  <c r="K20" i="26"/>
  <c r="J44" i="26"/>
  <c r="L13" i="26"/>
  <c r="J17" i="26"/>
  <c r="N17" i="26" s="1"/>
  <c r="D60" i="26"/>
  <c r="L16" i="26"/>
  <c r="K23" i="26"/>
  <c r="L22" i="26"/>
  <c r="I44" i="26"/>
  <c r="N32" i="26"/>
  <c r="K18" i="26"/>
  <c r="N18" i="26" s="1"/>
  <c r="K22" i="26"/>
  <c r="L19" i="26"/>
  <c r="B61" i="26"/>
  <c r="B60" i="26"/>
  <c r="I13" i="26"/>
  <c r="L17" i="26"/>
  <c r="I22" i="26"/>
  <c r="K44" i="26"/>
  <c r="K21" i="26"/>
  <c r="N21" i="26" s="1"/>
  <c r="K16" i="26"/>
  <c r="N16" i="26" s="1"/>
  <c r="I23" i="26"/>
  <c r="J24" i="26"/>
  <c r="D61" i="26"/>
  <c r="I15" i="26"/>
  <c r="N15" i="26" s="1"/>
  <c r="L18" i="26"/>
  <c r="K24" i="26"/>
  <c r="L15" i="26"/>
  <c r="N14" i="26"/>
  <c r="D7" i="22"/>
  <c r="B7" i="22"/>
  <c r="F21" i="22" l="1"/>
  <c r="F52" i="22"/>
  <c r="F37" i="22"/>
  <c r="F22" i="22"/>
  <c r="F57" i="22"/>
  <c r="F33" i="22"/>
  <c r="F25" i="22"/>
  <c r="F46" i="22"/>
  <c r="F40" i="22"/>
  <c r="F58" i="22"/>
  <c r="F28" i="22"/>
  <c r="F45" i="22"/>
  <c r="F13" i="22"/>
  <c r="F49" i="22"/>
  <c r="F16" i="22"/>
  <c r="F34" i="22"/>
  <c r="F51" i="22"/>
  <c r="F47" i="22"/>
  <c r="F18" i="22"/>
  <c r="F39" i="22"/>
  <c r="F48" i="22"/>
  <c r="F43" i="22"/>
  <c r="F55" i="22"/>
  <c r="F27" i="22"/>
  <c r="F56" i="22"/>
  <c r="F53" i="22"/>
  <c r="F24" i="22"/>
  <c r="F15" i="22"/>
  <c r="F44" i="22"/>
  <c r="F41" i="22"/>
  <c r="F14" i="22"/>
  <c r="F32" i="22"/>
  <c r="F29" i="22"/>
  <c r="F31" i="22"/>
  <c r="F12" i="22"/>
  <c r="F20" i="22"/>
  <c r="F17" i="22"/>
  <c r="F50" i="22"/>
  <c r="F38" i="22"/>
  <c r="F35" i="22"/>
  <c r="F19" i="22"/>
  <c r="F23" i="22"/>
  <c r="F54" i="22"/>
  <c r="F26" i="22"/>
  <c r="F42" i="22"/>
  <c r="F36" i="22"/>
  <c r="F30" i="22"/>
  <c r="N22" i="26"/>
  <c r="M27" i="25"/>
  <c r="M26" i="25"/>
  <c r="M25" i="25"/>
  <c r="M23" i="25"/>
  <c r="L26" i="25"/>
  <c r="J28" i="25"/>
  <c r="M22" i="25"/>
  <c r="J24" i="25"/>
  <c r="M21" i="25"/>
  <c r="J22" i="25"/>
  <c r="L17" i="25"/>
  <c r="L22" i="25"/>
  <c r="L18" i="25"/>
  <c r="K22" i="25"/>
  <c r="M20" i="25"/>
  <c r="M19" i="25"/>
  <c r="J21" i="25"/>
  <c r="M18" i="25"/>
  <c r="J20" i="25"/>
  <c r="K24" i="25"/>
  <c r="L24" i="25"/>
  <c r="K28" i="25"/>
  <c r="M17" i="25"/>
  <c r="J26" i="25"/>
  <c r="J18" i="25"/>
  <c r="K25" i="25"/>
  <c r="K20" i="25"/>
  <c r="J19" i="25"/>
  <c r="K26" i="25"/>
  <c r="L21" i="25"/>
  <c r="K27" i="25"/>
  <c r="L20" i="25"/>
  <c r="K23" i="25"/>
  <c r="K21" i="25"/>
  <c r="K19" i="25"/>
  <c r="K17" i="25"/>
  <c r="L27" i="25"/>
  <c r="J27" i="25"/>
  <c r="L23" i="25"/>
  <c r="L28" i="25"/>
  <c r="J25" i="25"/>
  <c r="J23" i="25"/>
  <c r="L19" i="25"/>
  <c r="L25" i="25"/>
  <c r="L25" i="26"/>
  <c r="K18" i="25"/>
  <c r="M24" i="25"/>
  <c r="B62" i="26"/>
  <c r="N44" i="26"/>
  <c r="N20" i="26"/>
  <c r="N23" i="26"/>
  <c r="J25" i="26"/>
  <c r="N24" i="26"/>
  <c r="I25" i="26"/>
  <c r="N13" i="26"/>
  <c r="D62" i="26"/>
  <c r="K25" i="26"/>
  <c r="M28" i="25"/>
  <c r="B61" i="25"/>
  <c r="F11" i="25"/>
  <c r="J17" i="25" s="1"/>
  <c r="D61" i="25"/>
  <c r="D8" i="22"/>
  <c r="B8" i="22"/>
  <c r="F9" i="22"/>
  <c r="F7" i="22"/>
  <c r="AL7" i="21"/>
  <c r="AK7" i="21"/>
  <c r="AJ7" i="21"/>
  <c r="AI7" i="21"/>
  <c r="AH7" i="21"/>
  <c r="AG7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B7" i="21"/>
  <c r="D7" i="21"/>
  <c r="C7" i="21"/>
  <c r="F7" i="21"/>
  <c r="E7" i="21"/>
  <c r="M29" i="25" l="1"/>
  <c r="L29" i="25"/>
  <c r="K19" i="22"/>
  <c r="M11" i="22"/>
  <c r="L18" i="22"/>
  <c r="J17" i="22"/>
  <c r="J13" i="22"/>
  <c r="L11" i="22"/>
  <c r="K17" i="22"/>
  <c r="J20" i="22"/>
  <c r="J12" i="22"/>
  <c r="J16" i="22"/>
  <c r="L19" i="22"/>
  <c r="J19" i="22"/>
  <c r="K16" i="22"/>
  <c r="J22" i="22"/>
  <c r="L17" i="22"/>
  <c r="L20" i="22"/>
  <c r="L22" i="22"/>
  <c r="J21" i="22"/>
  <c r="K15" i="22"/>
  <c r="K13" i="22"/>
  <c r="K20" i="22"/>
  <c r="J14" i="22"/>
  <c r="J18" i="22"/>
  <c r="L16" i="22"/>
  <c r="J15" i="22"/>
  <c r="K21" i="22"/>
  <c r="L12" i="22"/>
  <c r="K12" i="22"/>
  <c r="L15" i="22"/>
  <c r="K14" i="22"/>
  <c r="L13" i="22"/>
  <c r="L21" i="22"/>
  <c r="K18" i="22"/>
  <c r="K22" i="22"/>
  <c r="K11" i="22"/>
  <c r="O20" i="25"/>
  <c r="N25" i="26"/>
  <c r="O27" i="25"/>
  <c r="O24" i="25"/>
  <c r="B62" i="25"/>
  <c r="O26" i="25"/>
  <c r="O28" i="25"/>
  <c r="O21" i="25"/>
  <c r="O19" i="25"/>
  <c r="O18" i="25"/>
  <c r="O22" i="25"/>
  <c r="O23" i="25"/>
  <c r="O17" i="25"/>
  <c r="O25" i="25"/>
  <c r="F60" i="25"/>
  <c r="F61" i="25"/>
  <c r="D62" i="25"/>
  <c r="F11" i="22"/>
  <c r="J11" i="22" s="1"/>
  <c r="D61" i="22"/>
  <c r="D60" i="22"/>
  <c r="M22" i="22" l="1"/>
  <c r="M21" i="22"/>
  <c r="M14" i="22"/>
  <c r="O29" i="25"/>
  <c r="J29" i="25"/>
  <c r="F62" i="25"/>
  <c r="M20" i="22"/>
  <c r="M13" i="22"/>
  <c r="M12" i="22"/>
  <c r="M16" i="22"/>
  <c r="M15" i="22"/>
  <c r="L14" i="22"/>
  <c r="M19" i="22"/>
  <c r="M17" i="22"/>
  <c r="D62" i="22"/>
  <c r="M18" i="22"/>
  <c r="B60" i="22"/>
  <c r="B61" i="22"/>
  <c r="O21" i="22"/>
  <c r="O13" i="22"/>
  <c r="O19" i="22"/>
  <c r="O20" i="22"/>
  <c r="O16" i="22"/>
  <c r="O17" i="22"/>
  <c r="O15" i="22"/>
  <c r="O12" i="22"/>
  <c r="O11" i="22"/>
  <c r="J23" i="22"/>
  <c r="O22" i="22"/>
  <c r="O18" i="22"/>
  <c r="K23" i="22"/>
  <c r="M23" i="22" l="1"/>
  <c r="O14" i="22"/>
  <c r="O23" i="22" s="1"/>
  <c r="F61" i="22"/>
  <c r="F60" i="22"/>
  <c r="B62" i="22"/>
  <c r="L23" i="22"/>
  <c r="K29" i="25" l="1"/>
  <c r="F62" i="22"/>
</calcChain>
</file>

<file path=xl/sharedStrings.xml><?xml version="1.0" encoding="utf-8"?>
<sst xmlns="http://schemas.openxmlformats.org/spreadsheetml/2006/main" count="260" uniqueCount="147">
  <si>
    <t>Date</t>
  </si>
  <si>
    <t>Month</t>
  </si>
  <si>
    <t>Jan.</t>
  </si>
  <si>
    <t>Feb.</t>
  </si>
  <si>
    <t>Mar.</t>
  </si>
  <si>
    <t>Apr.</t>
  </si>
  <si>
    <t>May</t>
  </si>
  <si>
    <t>Jne.</t>
  </si>
  <si>
    <t>Jly.</t>
  </si>
  <si>
    <t>Aug.</t>
  </si>
  <si>
    <t>Oct.</t>
  </si>
  <si>
    <t>Nov.</t>
  </si>
  <si>
    <t>Code</t>
  </si>
  <si>
    <t>Number</t>
  </si>
  <si>
    <t>Sep.</t>
  </si>
  <si>
    <t>Dec.</t>
  </si>
  <si>
    <t>Max</t>
  </si>
  <si>
    <t>Min</t>
  </si>
  <si>
    <t>Scale</t>
  </si>
  <si>
    <t>Average</t>
  </si>
  <si>
    <t>MW</t>
  </si>
  <si>
    <t>Item</t>
  </si>
  <si>
    <t>Use the Drop-Down Menu in Cell F4 to select item.</t>
  </si>
  <si>
    <t>Index</t>
  </si>
  <si>
    <t>C</t>
  </si>
  <si>
    <t>CBOT</t>
  </si>
  <si>
    <t>Corn</t>
  </si>
  <si>
    <t>S</t>
  </si>
  <si>
    <t>Soybeans</t>
  </si>
  <si>
    <t>KW</t>
  </si>
  <si>
    <t>KCBT</t>
  </si>
  <si>
    <t>Wheat</t>
  </si>
  <si>
    <t>W</t>
  </si>
  <si>
    <t>MGEX</t>
  </si>
  <si>
    <t>HRWI</t>
  </si>
  <si>
    <t>HRW</t>
  </si>
  <si>
    <t>SRWI</t>
  </si>
  <si>
    <t>SRW</t>
  </si>
  <si>
    <t>HRSI</t>
  </si>
  <si>
    <t>HRS</t>
  </si>
  <si>
    <t>NSI</t>
  </si>
  <si>
    <t>Soybean</t>
  </si>
  <si>
    <t>NCI</t>
  </si>
  <si>
    <t>DWI</t>
  </si>
  <si>
    <t>Durum</t>
  </si>
  <si>
    <t>Mpls13R</t>
  </si>
  <si>
    <t>13% Rail</t>
  </si>
  <si>
    <t>Mpls13T</t>
  </si>
  <si>
    <t>13% Truck</t>
  </si>
  <si>
    <t>Mpls14R</t>
  </si>
  <si>
    <t>14% Rail</t>
  </si>
  <si>
    <t>Mpls14T</t>
  </si>
  <si>
    <t>14% Truck</t>
  </si>
  <si>
    <t>Mpls15R</t>
  </si>
  <si>
    <t>15% Rail</t>
  </si>
  <si>
    <t>Mpls15T</t>
  </si>
  <si>
    <t>15% Truck</t>
  </si>
  <si>
    <t>Port14</t>
  </si>
  <si>
    <t>14% Port.</t>
  </si>
  <si>
    <t>Mont1</t>
  </si>
  <si>
    <t>14% Billings</t>
  </si>
  <si>
    <t>Mont2</t>
  </si>
  <si>
    <t>14% GT</t>
  </si>
  <si>
    <t>Mont3</t>
  </si>
  <si>
    <t>14% GF</t>
  </si>
  <si>
    <t>Mont4</t>
  </si>
  <si>
    <t>14% NC</t>
  </si>
  <si>
    <t>Mont5</t>
  </si>
  <si>
    <t>14% NE</t>
  </si>
  <si>
    <t>SD2</t>
  </si>
  <si>
    <t>14% Siss.</t>
  </si>
  <si>
    <t>SD3</t>
  </si>
  <si>
    <t>14% Bristol</t>
  </si>
  <si>
    <t>SD4</t>
  </si>
  <si>
    <t>14% Aber.</t>
  </si>
  <si>
    <t>STL</t>
  </si>
  <si>
    <t>St. Louis</t>
  </si>
  <si>
    <t>SWIL</t>
  </si>
  <si>
    <t>S.W. IL</t>
  </si>
  <si>
    <t>NOLA</t>
  </si>
  <si>
    <t>TOL</t>
  </si>
  <si>
    <t>Toledo</t>
  </si>
  <si>
    <t>KC</t>
  </si>
  <si>
    <t>WKS</t>
  </si>
  <si>
    <t>W. KS</t>
  </si>
  <si>
    <t>DEN</t>
  </si>
  <si>
    <t>Denver</t>
  </si>
  <si>
    <t>HOUS</t>
  </si>
  <si>
    <t>Houston</t>
  </si>
  <si>
    <t>CILC</t>
  </si>
  <si>
    <t>Cent.IL</t>
  </si>
  <si>
    <t>CILS</t>
  </si>
  <si>
    <t>Cent. IL</t>
  </si>
  <si>
    <t>NCIA</t>
  </si>
  <si>
    <t>N.C. Iowa</t>
  </si>
  <si>
    <t>CBOT Nearby Soybean Futures</t>
  </si>
  <si>
    <t>CBOT Nearby Corn Futures</t>
  </si>
  <si>
    <t>KCBT  Hard Red Winter Wheat Futures</t>
  </si>
  <si>
    <t>CBOT Soft Red Winter Wheat Futures</t>
  </si>
  <si>
    <t>MGEX Hard Red Spring Wheat Futures</t>
  </si>
  <si>
    <t>HRW Wheat Index</t>
  </si>
  <si>
    <t>SRW Wheat Index</t>
  </si>
  <si>
    <t>HRS Wheat Index</t>
  </si>
  <si>
    <t>National Soybean Index</t>
  </si>
  <si>
    <t>National Corn Index</t>
  </si>
  <si>
    <t>Durum Wheat Index</t>
  </si>
  <si>
    <t>Minneapolis Wheat (HRS, 13%, Rail)</t>
  </si>
  <si>
    <t>Minneapolis Wheat (HRS, 13%, Truck)</t>
  </si>
  <si>
    <t>Minneapolis Wheat (HRS, 14%, Rail)</t>
  </si>
  <si>
    <t>Minneapolis Wheat (HRS, 14%, Truck)</t>
  </si>
  <si>
    <t>Minneapolis Wheat (HRS, 15%, Rail)</t>
  </si>
  <si>
    <t>Minneapolis Wheat (HRS, 15%, Truck)</t>
  </si>
  <si>
    <t>Portland Wheat (HRS, 14%, Del.)</t>
  </si>
  <si>
    <t>Montana Wheat (HRS, Billings, 14%)</t>
  </si>
  <si>
    <t>Montana Wheat (HRS, Golden Triangle, 14%)</t>
  </si>
  <si>
    <t>Montana Wheat (HRS, Great Falls, 14%)</t>
  </si>
  <si>
    <t>Montana Wheat (HRS, 14%, North Central)</t>
  </si>
  <si>
    <t>Montana Wheat (HRS, 14%, North East)</t>
  </si>
  <si>
    <t>St. Louis Wheat (SRW)</t>
  </si>
  <si>
    <t>W. Southwest Illinois Wheat (SRW)</t>
  </si>
  <si>
    <t>New Orleans Wheat (SRW)</t>
  </si>
  <si>
    <t>Toledo Wheat (SRW)</t>
  </si>
  <si>
    <t>KC Wheat (HRW, Ords.)</t>
  </si>
  <si>
    <t>Western Kansas Wheat (HRW)</t>
  </si>
  <si>
    <t>Denver Wheat (HRW)</t>
  </si>
  <si>
    <t>Houston Wheat (HRW)</t>
  </si>
  <si>
    <t>Central Illinois Corn</t>
  </si>
  <si>
    <t>N.C. Iowa Soybeans</t>
  </si>
  <si>
    <t>minus</t>
  </si>
  <si>
    <t>Spread or Basis</t>
  </si>
  <si>
    <t>Cash</t>
  </si>
  <si>
    <t>Futures</t>
  </si>
  <si>
    <t>Use the Drop-Down Menus in Cells L3 and L7 to select items.</t>
  </si>
  <si>
    <t>Central Illinois Soybeans</t>
  </si>
  <si>
    <t>Futures Spread</t>
  </si>
  <si>
    <t>Price 1</t>
  </si>
  <si>
    <t>Price 2</t>
  </si>
  <si>
    <t xml:space="preserve"> </t>
  </si>
  <si>
    <t>Futures 1</t>
  </si>
  <si>
    <t>Futures 2</t>
  </si>
  <si>
    <t>NC</t>
  </si>
  <si>
    <t>NE</t>
  </si>
  <si>
    <t>EC</t>
  </si>
  <si>
    <t>S. Dakota Wheat (HRS, 14%, North Central)</t>
  </si>
  <si>
    <t>S. Dakota Wheat (HRS, 14% North East)</t>
  </si>
  <si>
    <t>S. Dakota Wheat (HRS, 14%, East Central)</t>
  </si>
  <si>
    <t>2021-23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</si>
</sst>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Red][&gt;0]\ \+0%;[Blue][&lt;=0]\ 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5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17" fontId="0" fillId="0" borderId="0" xfId="0" applyNumberFormat="1"/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left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17" fontId="0" fillId="0" borderId="0" xfId="0" applyNumberFormat="1" applyAlignment="1" applyProtection="1">
      <alignment horizontal="left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1" fillId="0" borderId="2" xfId="0" applyFont="1" applyBorder="1" applyProtection="1">
      <protection hidden="1"/>
    </xf>
    <xf numFmtId="0" fontId="1" fillId="0" borderId="2" xfId="0" applyFont="1" applyBorder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0" fillId="0" borderId="2" xfId="0" applyBorder="1" applyProtection="1">
      <protection hidden="1"/>
    </xf>
    <xf numFmtId="0" fontId="1" fillId="0" borderId="0" xfId="0" applyFont="1" applyProtection="1">
      <protection hidden="1"/>
    </xf>
    <xf numFmtId="0" fontId="0" fillId="0" borderId="2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 applyAlignment="1" applyProtection="1">
      <alignment horizontal="center" shrinkToFit="1"/>
      <protection locked="0"/>
    </xf>
    <xf numFmtId="165" fontId="3" fillId="0" borderId="0" xfId="2" applyNumberFormat="1" applyFont="1" applyFill="1" applyBorder="1" applyAlignment="1">
      <alignment horizontal="center"/>
    </xf>
    <xf numFmtId="164" fontId="1" fillId="0" borderId="0" xfId="0" applyNumberFormat="1" applyFont="1" applyAlignment="1" applyProtection="1">
      <alignment horizontal="center"/>
      <protection hidden="1"/>
    </xf>
    <xf numFmtId="0" fontId="1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9" fillId="2" borderId="0" xfId="0" applyNumberFormat="1" applyFont="1" applyFill="1" applyAlignment="1">
      <alignment horizontal="center"/>
    </xf>
    <xf numFmtId="1" fontId="1" fillId="0" borderId="0" xfId="0" applyNumberFormat="1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 hidden="1"/>
    </xf>
    <xf numFmtId="1" fontId="1" fillId="0" borderId="0" xfId="2" applyNumberFormat="1" applyFont="1" applyFill="1" applyBorder="1" applyAlignment="1">
      <alignment horizontal="center"/>
    </xf>
    <xf numFmtId="164" fontId="1" fillId="0" borderId="0" xfId="2" applyNumberFormat="1" applyFont="1" applyFill="1" applyBorder="1" applyAlignment="1">
      <alignment horizontal="center"/>
    </xf>
    <xf numFmtId="1" fontId="0" fillId="0" borderId="0" xfId="0" applyNumberFormat="1"/>
    <xf numFmtId="164" fontId="0" fillId="0" borderId="0" xfId="0" applyNumberFormat="1" applyAlignment="1" applyProtection="1">
      <alignment horizontal="center"/>
      <protection hidden="1"/>
    </xf>
    <xf numFmtId="164" fontId="1" fillId="0" borderId="0" xfId="2" applyNumberFormat="1" applyFont="1" applyFill="1" applyAlignment="1" applyProtection="1">
      <alignment horizontal="center"/>
      <protection hidden="1"/>
    </xf>
    <xf numFmtId="164" fontId="0" fillId="0" borderId="2" xfId="0" applyNumberForma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164" fontId="1" fillId="0" borderId="2" xfId="2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1" fillId="0" borderId="0" xfId="2" applyNumberFormat="1" applyFont="1" applyFill="1" applyAlignment="1" applyProtection="1">
      <alignment horizontal="center"/>
      <protection hidden="1"/>
    </xf>
    <xf numFmtId="1" fontId="0" fillId="0" borderId="2" xfId="0" applyNumberFormat="1" applyBorder="1" applyAlignment="1" applyProtection="1">
      <alignment horizontal="center"/>
      <protection hidden="1"/>
    </xf>
    <xf numFmtId="1" fontId="1" fillId="0" borderId="2" xfId="2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2" fontId="8" fillId="2" borderId="0" xfId="0" applyNumberFormat="1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2" fontId="9" fillId="3" borderId="0" xfId="0" applyNumberFormat="1" applyFont="1" applyFill="1" applyAlignment="1">
      <alignment horizontal="center"/>
    </xf>
    <xf numFmtId="2" fontId="9" fillId="4" borderId="0" xfId="0" applyNumberFormat="1" applyFont="1" applyFill="1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0" fillId="6" borderId="0" xfId="0" applyNumberFormat="1" applyFill="1" applyAlignment="1">
      <alignment horizontal="center"/>
    </xf>
    <xf numFmtId="2" fontId="9" fillId="6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6" fillId="3" borderId="3" xfId="0" applyFont="1" applyFill="1" applyBorder="1" applyAlignment="1" applyProtection="1">
      <alignment horizontal="center" shrinkToFit="1"/>
      <protection locked="0"/>
    </xf>
    <xf numFmtId="0" fontId="6" fillId="3" borderId="4" xfId="0" applyFont="1" applyFill="1" applyBorder="1" applyAlignment="1" applyProtection="1">
      <alignment horizontal="center" shrinkToFit="1"/>
      <protection locked="0"/>
    </xf>
    <xf numFmtId="0" fontId="6" fillId="3" borderId="5" xfId="0" applyFont="1" applyFill="1" applyBorder="1" applyAlignment="1" applyProtection="1">
      <alignment horizontal="center" shrinkToFit="1"/>
      <protection locked="0"/>
    </xf>
    <xf numFmtId="0" fontId="11" fillId="3" borderId="3" xfId="0" applyFont="1" applyFill="1" applyBorder="1" applyAlignment="1" applyProtection="1">
      <alignment horizontal="center" shrinkToFit="1"/>
      <protection locked="0"/>
    </xf>
    <xf numFmtId="0" fontId="11" fillId="3" borderId="4" xfId="0" applyFont="1" applyFill="1" applyBorder="1" applyAlignment="1" applyProtection="1">
      <alignment horizontal="center" shrinkToFit="1"/>
      <protection locked="0"/>
    </xf>
    <xf numFmtId="0" fontId="11" fillId="3" borderId="5" xfId="0" applyFont="1" applyFill="1" applyBorder="1" applyAlignment="1" applyProtection="1">
      <alignment horizontal="center" shrinkToFit="1"/>
      <protection locked="0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colors>
    <mruColors>
      <color rgb="FFFFFF99"/>
      <color rgb="FF400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Basis Levels by Year</a:t>
            </a:r>
          </a:p>
        </c:rich>
      </c:tx>
      <c:layout>
        <c:manualLayout>
          <c:xMode val="edge"/>
          <c:yMode val="edge"/>
          <c:x val="6.2290026246718836E-3"/>
          <c:y val="1.335113484646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89588801399825"/>
          <c:y val="0.125"/>
          <c:w val="0.77048556430446191"/>
          <c:h val="0.61239282589676292"/>
        </c:manualLayout>
      </c:layout>
      <c:lineChart>
        <c:grouping val="standard"/>
        <c:varyColors val="0"/>
        <c:ser>
          <c:idx val="0"/>
          <c:order val="0"/>
          <c:tx>
            <c:strRef>
              <c:f>Basis!$K$10</c:f>
              <c:strCache>
                <c:ptCount val="1"/>
                <c:pt idx="0">
                  <c:v>2022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Basis!$I$11:$I$22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Jne.</c:v>
                </c:pt>
                <c:pt idx="6">
                  <c:v>Jly.</c:v>
                </c:pt>
                <c:pt idx="7">
                  <c:v>Aug.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Basis!$K$11:$K$22</c:f>
              <c:numCache>
                <c:formatCode>0.0</c:formatCode>
                <c:ptCount val="12"/>
                <c:pt idx="0">
                  <c:v>35</c:v>
                </c:pt>
                <c:pt idx="1">
                  <c:v>45</c:v>
                </c:pt>
                <c:pt idx="2">
                  <c:v>27.25</c:v>
                </c:pt>
                <c:pt idx="3">
                  <c:v>34.75</c:v>
                </c:pt>
                <c:pt idx="4">
                  <c:v>25</c:v>
                </c:pt>
                <c:pt idx="5">
                  <c:v>35</c:v>
                </c:pt>
                <c:pt idx="6">
                  <c:v>20</c:v>
                </c:pt>
                <c:pt idx="7">
                  <c:v>29</c:v>
                </c:pt>
                <c:pt idx="8">
                  <c:v>25</c:v>
                </c:pt>
                <c:pt idx="9">
                  <c:v>25</c:v>
                </c:pt>
                <c:pt idx="10">
                  <c:v>16.25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7-480B-A7CB-2918E40866FE}"/>
            </c:ext>
          </c:extLst>
        </c:ser>
        <c:ser>
          <c:idx val="1"/>
          <c:order val="1"/>
          <c:tx>
            <c:strRef>
              <c:f>Basis!$L$10</c:f>
              <c:strCache>
                <c:ptCount val="1"/>
                <c:pt idx="0">
                  <c:v>2023</c:v>
                </c:pt>
              </c:strCache>
            </c:strRef>
          </c:tx>
          <c:spPr>
            <a:ln w="15875" cap="rnd">
              <a:solidFill>
                <a:srgbClr val="4009F1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rgbClr val="4009F1"/>
              </a:solidFill>
              <a:ln w="9525">
                <a:solidFill>
                  <a:srgbClr val="4009F1"/>
                </a:solidFill>
              </a:ln>
              <a:effectLst/>
            </c:spPr>
          </c:marker>
          <c:dPt>
            <c:idx val="6"/>
            <c:marker>
              <c:symbol val="diamond"/>
              <c:size val="5"/>
              <c:spPr>
                <a:solidFill>
                  <a:srgbClr val="4009F1"/>
                </a:solidFill>
                <a:ln w="9525">
                  <a:solidFill>
                    <a:srgbClr val="4009F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B67-480B-A7CB-2918E40866FE}"/>
              </c:ext>
            </c:extLst>
          </c:dPt>
          <c:dPt>
            <c:idx val="7"/>
            <c:marker>
              <c:symbol val="diamond"/>
              <c:size val="5"/>
              <c:spPr>
                <a:solidFill>
                  <a:srgbClr val="4009F1"/>
                </a:solidFill>
                <a:ln w="9525">
                  <a:solidFill>
                    <a:srgbClr val="4009F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8B67-480B-A7CB-2918E40866FE}"/>
              </c:ext>
            </c:extLst>
          </c:dPt>
          <c:dPt>
            <c:idx val="8"/>
            <c:marker>
              <c:symbol val="diamond"/>
              <c:size val="5"/>
              <c:spPr>
                <a:solidFill>
                  <a:srgbClr val="4009F1"/>
                </a:solidFill>
                <a:ln w="9525">
                  <a:solidFill>
                    <a:srgbClr val="4009F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8B67-480B-A7CB-2918E40866FE}"/>
              </c:ext>
            </c:extLst>
          </c:dPt>
          <c:dPt>
            <c:idx val="9"/>
            <c:marker>
              <c:symbol val="diamond"/>
              <c:size val="5"/>
              <c:spPr>
                <a:solidFill>
                  <a:srgbClr val="4009F1"/>
                </a:solidFill>
                <a:ln w="9525">
                  <a:solidFill>
                    <a:srgbClr val="4009F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8B67-480B-A7CB-2918E40866FE}"/>
              </c:ext>
            </c:extLst>
          </c:dPt>
          <c:dPt>
            <c:idx val="10"/>
            <c:marker>
              <c:symbol val="diamond"/>
              <c:size val="5"/>
              <c:spPr>
                <a:solidFill>
                  <a:srgbClr val="4009F1"/>
                </a:solidFill>
                <a:ln w="9525">
                  <a:solidFill>
                    <a:srgbClr val="4009F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8B67-480B-A7CB-2918E40866FE}"/>
              </c:ext>
            </c:extLst>
          </c:dPt>
          <c:dPt>
            <c:idx val="11"/>
            <c:marker>
              <c:symbol val="diamond"/>
              <c:size val="5"/>
              <c:spPr>
                <a:solidFill>
                  <a:srgbClr val="4009F1"/>
                </a:solidFill>
                <a:ln w="9525">
                  <a:solidFill>
                    <a:srgbClr val="4009F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8B67-480B-A7CB-2918E40866FE}"/>
              </c:ext>
            </c:extLst>
          </c:dPt>
          <c:cat>
            <c:strRef>
              <c:f>Basis!$I$11:$I$22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Jne.</c:v>
                </c:pt>
                <c:pt idx="6">
                  <c:v>Jly.</c:v>
                </c:pt>
                <c:pt idx="7">
                  <c:v>Aug.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Basis!$L$11:$L$22</c:f>
              <c:numCache>
                <c:formatCode>0.0</c:formatCode>
                <c:ptCount val="12"/>
                <c:pt idx="0">
                  <c:v>25</c:v>
                </c:pt>
                <c:pt idx="1">
                  <c:v>24</c:v>
                </c:pt>
                <c:pt idx="2">
                  <c:v>25</c:v>
                </c:pt>
                <c:pt idx="3">
                  <c:v>25</c:v>
                </c:pt>
                <c:pt idx="4">
                  <c:v>20</c:v>
                </c:pt>
                <c:pt idx="5">
                  <c:v>35</c:v>
                </c:pt>
                <c:pt idx="6">
                  <c:v>-10</c:v>
                </c:pt>
                <c:pt idx="7">
                  <c:v>-25</c:v>
                </c:pt>
                <c:pt idx="8">
                  <c:v>-70</c:v>
                </c:pt>
                <c:pt idx="9">
                  <c:v>20</c:v>
                </c:pt>
                <c:pt idx="10">
                  <c:v>47</c:v>
                </c:pt>
                <c:pt idx="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B67-480B-A7CB-2918E40866FE}"/>
            </c:ext>
          </c:extLst>
        </c:ser>
        <c:ser>
          <c:idx val="2"/>
          <c:order val="2"/>
          <c:tx>
            <c:strRef>
              <c:f>Basis!$M$10</c:f>
              <c:strCache>
                <c:ptCount val="1"/>
                <c:pt idx="0">
                  <c:v>2024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Pt>
            <c:idx val="1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8B67-480B-A7CB-2918E40866FE}"/>
              </c:ext>
            </c:extLst>
          </c:dPt>
          <c:dPt>
            <c:idx val="2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8B67-480B-A7CB-2918E40866FE}"/>
              </c:ext>
            </c:extLst>
          </c:dPt>
          <c:dPt>
            <c:idx val="3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6598-48FE-8854-0B8529DDD725}"/>
              </c:ext>
            </c:extLst>
          </c:dPt>
          <c:dPt>
            <c:idx val="4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AB8C-4B4E-BB63-65C415392CD9}"/>
              </c:ext>
            </c:extLst>
          </c:dPt>
          <c:dPt>
            <c:idx val="5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264E-47AD-89A8-80F9E647DFDF}"/>
              </c:ext>
            </c:extLst>
          </c:dPt>
          <c:dPt>
            <c:idx val="6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39D1-4632-A90A-B1DFD94099E4}"/>
              </c:ext>
            </c:extLst>
          </c:dPt>
          <c:cat>
            <c:strRef>
              <c:f>Basis!$I$11:$I$22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Jne.</c:v>
                </c:pt>
                <c:pt idx="6">
                  <c:v>Jly.</c:v>
                </c:pt>
                <c:pt idx="7">
                  <c:v>Aug.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Basis!$M$11:$M$22</c:f>
              <c:numCache>
                <c:formatCode>0.0</c:formatCode>
                <c:ptCount val="12"/>
                <c:pt idx="0">
                  <c:v>35</c:v>
                </c:pt>
                <c:pt idx="1">
                  <c:v>29.5</c:v>
                </c:pt>
                <c:pt idx="2">
                  <c:v>35</c:v>
                </c:pt>
                <c:pt idx="3">
                  <c:v>29</c:v>
                </c:pt>
                <c:pt idx="4">
                  <c:v>30</c:v>
                </c:pt>
                <c:pt idx="5">
                  <c:v>30</c:v>
                </c:pt>
                <c:pt idx="6">
                  <c:v>5</c:v>
                </c:pt>
                <c:pt idx="7">
                  <c:v>16.75</c:v>
                </c:pt>
                <c:pt idx="8">
                  <c:v>10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B67-480B-A7CB-2918E4086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37120"/>
        <c:axId val="489337680"/>
      </c:lineChart>
      <c:catAx>
        <c:axId val="4893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37680"/>
        <c:crosses val="autoZero"/>
        <c:auto val="1"/>
        <c:lblAlgn val="ctr"/>
        <c:lblOffset val="100"/>
        <c:noMultiLvlLbl val="0"/>
      </c:catAx>
      <c:valAx>
        <c:axId val="489337680"/>
        <c:scaling>
          <c:orientation val="minMax"/>
          <c:max val="60"/>
          <c:min val="-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cents/bu.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37120"/>
        <c:crosses val="autoZero"/>
        <c:crossBetween val="between"/>
        <c:majorUnit val="2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1734470691163463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67780097425192"/>
          <c:y val="0.11444444444444445"/>
          <c:w val="0.83633378813034587"/>
          <c:h val="0.68096383785360159"/>
        </c:manualLayout>
      </c:layout>
      <c:lineChart>
        <c:grouping val="standard"/>
        <c:varyColors val="0"/>
        <c:ser>
          <c:idx val="0"/>
          <c:order val="0"/>
          <c:tx>
            <c:strRef>
              <c:f>Basis!$J$3</c:f>
              <c:strCache>
                <c:ptCount val="1"/>
                <c:pt idx="0">
                  <c:v>Minneapolis Wheat (HRS, 14%, Truck)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Basis!$A$11:$A$58</c:f>
              <c:numCache>
                <c:formatCode>mmm\-yy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(Basis!$J$11:$J$22,Basis!$K$11:$K$22,Basis!$L$11:$L$22,Basis!$M$11:$M$22)</c:f>
              <c:numCache>
                <c:formatCode>0.0</c:formatCode>
                <c:ptCount val="4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15.5</c:v>
                </c:pt>
                <c:pt idx="4">
                  <c:v>25</c:v>
                </c:pt>
                <c:pt idx="5">
                  <c:v>6</c:v>
                </c:pt>
                <c:pt idx="6">
                  <c:v>25</c:v>
                </c:pt>
                <c:pt idx="7">
                  <c:v>14.75</c:v>
                </c:pt>
                <c:pt idx="8">
                  <c:v>15</c:v>
                </c:pt>
                <c:pt idx="9">
                  <c:v>-4.25</c:v>
                </c:pt>
                <c:pt idx="10">
                  <c:v>5</c:v>
                </c:pt>
                <c:pt idx="11">
                  <c:v>30</c:v>
                </c:pt>
                <c:pt idx="12">
                  <c:v>35</c:v>
                </c:pt>
                <c:pt idx="13">
                  <c:v>45</c:v>
                </c:pt>
                <c:pt idx="14">
                  <c:v>27.25</c:v>
                </c:pt>
                <c:pt idx="15">
                  <c:v>34.75</c:v>
                </c:pt>
                <c:pt idx="16">
                  <c:v>25</c:v>
                </c:pt>
                <c:pt idx="17">
                  <c:v>35</c:v>
                </c:pt>
                <c:pt idx="18">
                  <c:v>20</c:v>
                </c:pt>
                <c:pt idx="19">
                  <c:v>29</c:v>
                </c:pt>
                <c:pt idx="20">
                  <c:v>25</c:v>
                </c:pt>
                <c:pt idx="21">
                  <c:v>25</c:v>
                </c:pt>
                <c:pt idx="22">
                  <c:v>16.25</c:v>
                </c:pt>
                <c:pt idx="23">
                  <c:v>30</c:v>
                </c:pt>
                <c:pt idx="24">
                  <c:v>25</c:v>
                </c:pt>
                <c:pt idx="25">
                  <c:v>24</c:v>
                </c:pt>
                <c:pt idx="26">
                  <c:v>25</c:v>
                </c:pt>
                <c:pt idx="27">
                  <c:v>25</c:v>
                </c:pt>
                <c:pt idx="28">
                  <c:v>20</c:v>
                </c:pt>
                <c:pt idx="29">
                  <c:v>35</c:v>
                </c:pt>
                <c:pt idx="30">
                  <c:v>-10</c:v>
                </c:pt>
                <c:pt idx="31">
                  <c:v>-25</c:v>
                </c:pt>
                <c:pt idx="32">
                  <c:v>-70</c:v>
                </c:pt>
                <c:pt idx="33">
                  <c:v>20</c:v>
                </c:pt>
                <c:pt idx="34">
                  <c:v>47</c:v>
                </c:pt>
                <c:pt idx="35">
                  <c:v>20</c:v>
                </c:pt>
                <c:pt idx="36">
                  <c:v>35</c:v>
                </c:pt>
                <c:pt idx="37">
                  <c:v>29.5</c:v>
                </c:pt>
                <c:pt idx="38">
                  <c:v>35</c:v>
                </c:pt>
                <c:pt idx="39">
                  <c:v>29</c:v>
                </c:pt>
                <c:pt idx="40">
                  <c:v>30</c:v>
                </c:pt>
                <c:pt idx="41">
                  <c:v>30</c:v>
                </c:pt>
                <c:pt idx="42">
                  <c:v>5</c:v>
                </c:pt>
                <c:pt idx="43">
                  <c:v>16.75</c:v>
                </c:pt>
                <c:pt idx="44">
                  <c:v>10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5FC-420C-A33C-ACAF27DAF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41040"/>
        <c:axId val="489341600"/>
      </c:lineChart>
      <c:dateAx>
        <c:axId val="489341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6354884136351443"/>
              <c:y val="0.940532283464566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41600"/>
        <c:crosses val="autoZero"/>
        <c:auto val="1"/>
        <c:lblOffset val="100"/>
        <c:baseTimeUnit val="months"/>
      </c:dateAx>
      <c:valAx>
        <c:axId val="489341600"/>
        <c:scaling>
          <c:orientation val="minMax"/>
          <c:max val="60"/>
          <c:min val="-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cents/bu.</a:t>
                </a:r>
              </a:p>
            </c:rich>
          </c:tx>
          <c:layout>
            <c:manualLayout>
              <c:xMode val="edge"/>
              <c:yMode val="edge"/>
              <c:x val="1.6672529712491575E-2"/>
              <c:y val="0.32139632545931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41040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Futures Spread Levels by Year</a:t>
            </a:r>
          </a:p>
        </c:rich>
      </c:tx>
      <c:layout>
        <c:manualLayout>
          <c:xMode val="edge"/>
          <c:yMode val="edge"/>
          <c:x val="6.2290026246718836E-3"/>
          <c:y val="1.335113484646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89588801399825"/>
          <c:y val="0.125"/>
          <c:w val="0.77048556430446191"/>
          <c:h val="0.61239282589676292"/>
        </c:manualLayout>
      </c:layout>
      <c:lineChart>
        <c:grouping val="standard"/>
        <c:varyColors val="0"/>
        <c:ser>
          <c:idx val="0"/>
          <c:order val="0"/>
          <c:tx>
            <c:strRef>
              <c:f>Spreads!$K$16</c:f>
              <c:strCache>
                <c:ptCount val="1"/>
                <c:pt idx="0">
                  <c:v>2022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Spreads!$I$17:$I$28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Jne.</c:v>
                </c:pt>
                <c:pt idx="6">
                  <c:v>Jly.</c:v>
                </c:pt>
                <c:pt idx="7">
                  <c:v>Aug.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Spreads!$K$17:$K$28</c:f>
              <c:numCache>
                <c:formatCode>0</c:formatCode>
                <c:ptCount val="12"/>
                <c:pt idx="0">
                  <c:v>125.25</c:v>
                </c:pt>
                <c:pt idx="1">
                  <c:v>34.75</c:v>
                </c:pt>
                <c:pt idx="2">
                  <c:v>-51</c:v>
                </c:pt>
                <c:pt idx="3">
                  <c:v>67</c:v>
                </c:pt>
                <c:pt idx="4">
                  <c:v>82</c:v>
                </c:pt>
                <c:pt idx="5">
                  <c:v>39</c:v>
                </c:pt>
                <c:pt idx="6">
                  <c:v>31.5</c:v>
                </c:pt>
                <c:pt idx="7">
                  <c:v>-8.75</c:v>
                </c:pt>
                <c:pt idx="8">
                  <c:v>-9.5</c:v>
                </c:pt>
                <c:pt idx="9">
                  <c:v>57.25</c:v>
                </c:pt>
                <c:pt idx="10">
                  <c:v>43.5</c:v>
                </c:pt>
                <c:pt idx="11">
                  <c:v>50.75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C6-490F-94C5-869D4E265CD1}"/>
            </c:ext>
          </c:extLst>
        </c:ser>
        <c:ser>
          <c:idx val="1"/>
          <c:order val="1"/>
          <c:tx>
            <c:strRef>
              <c:f>Spreads!$L$16</c:f>
              <c:strCache>
                <c:ptCount val="1"/>
                <c:pt idx="0">
                  <c:v>2023</c:v>
                </c:pt>
              </c:strCache>
            </c:strRef>
          </c:tx>
          <c:spPr>
            <a:ln w="12700" cap="rnd">
              <a:solidFill>
                <a:srgbClr val="4009F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4009F1"/>
              </a:solidFill>
              <a:ln w="9525">
                <a:solidFill>
                  <a:srgbClr val="4009F1"/>
                </a:solidFill>
              </a:ln>
              <a:effectLst/>
            </c:spPr>
          </c:marker>
          <c:cat>
            <c:strRef>
              <c:f>Spreads!$I$17:$I$28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Jne.</c:v>
                </c:pt>
                <c:pt idx="6">
                  <c:v>Jly.</c:v>
                </c:pt>
                <c:pt idx="7">
                  <c:v>Aug.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Spreads!$L$17:$L$28</c:f>
              <c:numCache>
                <c:formatCode>0</c:formatCode>
                <c:ptCount val="12"/>
                <c:pt idx="0">
                  <c:v>43.5</c:v>
                </c:pt>
                <c:pt idx="1">
                  <c:v>55</c:v>
                </c:pt>
                <c:pt idx="2">
                  <c:v>18</c:v>
                </c:pt>
                <c:pt idx="3">
                  <c:v>-19.25</c:v>
                </c:pt>
                <c:pt idx="4">
                  <c:v>130.5</c:v>
                </c:pt>
                <c:pt idx="5">
                  <c:v>0.75</c:v>
                </c:pt>
                <c:pt idx="6">
                  <c:v>43</c:v>
                </c:pt>
                <c:pt idx="7">
                  <c:v>8.5</c:v>
                </c:pt>
                <c:pt idx="8">
                  <c:v>45.5</c:v>
                </c:pt>
                <c:pt idx="9">
                  <c:v>80</c:v>
                </c:pt>
                <c:pt idx="10">
                  <c:v>59.25</c:v>
                </c:pt>
                <c:pt idx="11">
                  <c:v>81.5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8C6-490F-94C5-869D4E265CD1}"/>
            </c:ext>
          </c:extLst>
        </c:ser>
        <c:ser>
          <c:idx val="2"/>
          <c:order val="2"/>
          <c:tx>
            <c:strRef>
              <c:f>Spreads!$M$16</c:f>
              <c:strCache>
                <c:ptCount val="1"/>
                <c:pt idx="0">
                  <c:v>2024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Spreads!$I$17:$I$28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Jne.</c:v>
                </c:pt>
                <c:pt idx="6">
                  <c:v>Jly.</c:v>
                </c:pt>
                <c:pt idx="7">
                  <c:v>Aug.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Spreads!$M$17:$M$28</c:f>
              <c:numCache>
                <c:formatCode>0</c:formatCode>
                <c:ptCount val="12"/>
                <c:pt idx="0">
                  <c:v>81.75</c:v>
                </c:pt>
                <c:pt idx="1">
                  <c:v>61.75</c:v>
                </c:pt>
                <c:pt idx="2">
                  <c:v>18.5</c:v>
                </c:pt>
                <c:pt idx="3">
                  <c:v>87.5</c:v>
                </c:pt>
                <c:pt idx="4">
                  <c:v>31</c:v>
                </c:pt>
                <c:pt idx="5">
                  <c:v>25.5</c:v>
                </c:pt>
                <c:pt idx="6">
                  <c:v>32.5</c:v>
                </c:pt>
                <c:pt idx="7">
                  <c:v>21.25</c:v>
                </c:pt>
                <c:pt idx="8">
                  <c:v>38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88C6-490F-94C5-869D4E265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37120"/>
        <c:axId val="489337680"/>
      </c:lineChart>
      <c:catAx>
        <c:axId val="4893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37680"/>
        <c:crosses val="autoZero"/>
        <c:auto val="1"/>
        <c:lblAlgn val="ctr"/>
        <c:lblOffset val="100"/>
        <c:noMultiLvlLbl val="0"/>
      </c:catAx>
      <c:valAx>
        <c:axId val="489337680"/>
        <c:scaling>
          <c:orientation val="minMax"/>
          <c:max val="280"/>
          <c:min val="-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cents/bu.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37120"/>
        <c:crosses val="autoZero"/>
        <c:crossBetween val="between"/>
        <c:majorUnit val="4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Futures Spread</a:t>
            </a:r>
          </a:p>
        </c:rich>
      </c:tx>
      <c:layout>
        <c:manualLayout>
          <c:xMode val="edge"/>
          <c:yMode val="edge"/>
          <c:x val="3.3262648014509922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67780097425192"/>
          <c:y val="0.11444444444444445"/>
          <c:w val="0.83633378813034587"/>
          <c:h val="0.6809638378536015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Spreads!$A$11:$A$58</c:f>
              <c:numCache>
                <c:formatCode>mmm\-yy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(Spreads!$J$17:$J$28,Spreads!$K$17:$K$28,Spreads!$L$17:$L$28,Spreads!$M$17:$M$28)</c:f>
              <c:numCache>
                <c:formatCode>0</c:formatCode>
                <c:ptCount val="48"/>
                <c:pt idx="0">
                  <c:v>-4.5</c:v>
                </c:pt>
                <c:pt idx="1">
                  <c:v>6.25</c:v>
                </c:pt>
                <c:pt idx="2">
                  <c:v>35</c:v>
                </c:pt>
                <c:pt idx="3">
                  <c:v>65</c:v>
                </c:pt>
                <c:pt idx="4">
                  <c:v>114.25</c:v>
                </c:pt>
                <c:pt idx="5">
                  <c:v>218.5</c:v>
                </c:pt>
                <c:pt idx="6">
                  <c:v>231.5</c:v>
                </c:pt>
                <c:pt idx="7">
                  <c:v>198.5</c:v>
                </c:pt>
                <c:pt idx="8">
                  <c:v>180.75</c:v>
                </c:pt>
                <c:pt idx="9">
                  <c:v>266.5</c:v>
                </c:pt>
                <c:pt idx="10">
                  <c:v>201</c:v>
                </c:pt>
                <c:pt idx="11">
                  <c:v>180.5</c:v>
                </c:pt>
                <c:pt idx="12">
                  <c:v>125.25</c:v>
                </c:pt>
                <c:pt idx="13">
                  <c:v>34.75</c:v>
                </c:pt>
                <c:pt idx="14">
                  <c:v>-51</c:v>
                </c:pt>
                <c:pt idx="15">
                  <c:v>67</c:v>
                </c:pt>
                <c:pt idx="16">
                  <c:v>82</c:v>
                </c:pt>
                <c:pt idx="17">
                  <c:v>39</c:v>
                </c:pt>
                <c:pt idx="18">
                  <c:v>31.5</c:v>
                </c:pt>
                <c:pt idx="19">
                  <c:v>-8.75</c:v>
                </c:pt>
                <c:pt idx="20">
                  <c:v>-9.5</c:v>
                </c:pt>
                <c:pt idx="21">
                  <c:v>57.25</c:v>
                </c:pt>
                <c:pt idx="22">
                  <c:v>43.5</c:v>
                </c:pt>
                <c:pt idx="23">
                  <c:v>50.75</c:v>
                </c:pt>
                <c:pt idx="24">
                  <c:v>43.5</c:v>
                </c:pt>
                <c:pt idx="25">
                  <c:v>55</c:v>
                </c:pt>
                <c:pt idx="26">
                  <c:v>18</c:v>
                </c:pt>
                <c:pt idx="27">
                  <c:v>-19.25</c:v>
                </c:pt>
                <c:pt idx="28">
                  <c:v>130.5</c:v>
                </c:pt>
                <c:pt idx="29">
                  <c:v>0.75</c:v>
                </c:pt>
                <c:pt idx="30">
                  <c:v>43</c:v>
                </c:pt>
                <c:pt idx="31">
                  <c:v>8.5</c:v>
                </c:pt>
                <c:pt idx="32">
                  <c:v>45.5</c:v>
                </c:pt>
                <c:pt idx="33">
                  <c:v>80</c:v>
                </c:pt>
                <c:pt idx="34">
                  <c:v>59.25</c:v>
                </c:pt>
                <c:pt idx="35">
                  <c:v>81.5</c:v>
                </c:pt>
                <c:pt idx="36">
                  <c:v>81.75</c:v>
                </c:pt>
                <c:pt idx="37">
                  <c:v>61.75</c:v>
                </c:pt>
                <c:pt idx="38">
                  <c:v>18.5</c:v>
                </c:pt>
                <c:pt idx="39">
                  <c:v>87.5</c:v>
                </c:pt>
                <c:pt idx="40">
                  <c:v>31</c:v>
                </c:pt>
                <c:pt idx="41">
                  <c:v>25.5</c:v>
                </c:pt>
                <c:pt idx="42">
                  <c:v>32.5</c:v>
                </c:pt>
                <c:pt idx="43">
                  <c:v>21.25</c:v>
                </c:pt>
                <c:pt idx="44">
                  <c:v>38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0-48B2-8820-0656B9C08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41040"/>
        <c:axId val="489341600"/>
      </c:lineChart>
      <c:dateAx>
        <c:axId val="489341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6354884136351443"/>
              <c:y val="0.940532283464566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41600"/>
        <c:crosses val="autoZero"/>
        <c:auto val="1"/>
        <c:lblOffset val="100"/>
        <c:baseTimeUnit val="months"/>
      </c:dateAx>
      <c:valAx>
        <c:axId val="489341600"/>
        <c:scaling>
          <c:orientation val="minMax"/>
          <c:max val="280"/>
          <c:min val="-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cents/bu.</a:t>
                </a:r>
              </a:p>
            </c:rich>
          </c:tx>
          <c:layout>
            <c:manualLayout>
              <c:xMode val="edge"/>
              <c:yMode val="edge"/>
              <c:x val="1.6672529712491575E-2"/>
              <c:y val="0.32139632545931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41040"/>
        <c:crosses val="autoZero"/>
        <c:crossBetween val="between"/>
        <c:majorUnit val="40"/>
      </c:valAx>
      <c:spPr>
        <a:noFill/>
        <a:ln>
          <a:solidFill>
            <a:schemeClr val="tx1"/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Prices</a:t>
            </a:r>
          </a:p>
        </c:rich>
      </c:tx>
      <c:layout>
        <c:manualLayout>
          <c:xMode val="edge"/>
          <c:yMode val="edge"/>
          <c:x val="0"/>
          <c:y val="5.3333333333333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67780097425192"/>
          <c:y val="0.11444444444444445"/>
          <c:w val="0.83633378813034587"/>
          <c:h val="0.68096383785360159"/>
        </c:manualLayout>
      </c:layout>
      <c:lineChart>
        <c:grouping val="standard"/>
        <c:varyColors val="0"/>
        <c:ser>
          <c:idx val="0"/>
          <c:order val="0"/>
          <c:tx>
            <c:strRef>
              <c:f>Prices!$I$3</c:f>
              <c:strCache>
                <c:ptCount val="1"/>
                <c:pt idx="0">
                  <c:v>MGEX Hard Red Spring Wheat Futures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Prices!$A$11:$A$58</c:f>
              <c:numCache>
                <c:formatCode>mmm\-yy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(Prices!$I$13:$I$24,Prices!$J$13:$J$24,Prices!$K$13:$K$24,Prices!$L$13:$L$24)</c:f>
              <c:numCache>
                <c:formatCode>0</c:formatCode>
                <c:ptCount val="48"/>
                <c:pt idx="0">
                  <c:v>633.5</c:v>
                </c:pt>
                <c:pt idx="1">
                  <c:v>631</c:v>
                </c:pt>
                <c:pt idx="2">
                  <c:v>610.75</c:v>
                </c:pt>
                <c:pt idx="3">
                  <c:v>763.25</c:v>
                </c:pt>
                <c:pt idx="4">
                  <c:v>727.5</c:v>
                </c:pt>
                <c:pt idx="5">
                  <c:v>868.75</c:v>
                </c:pt>
                <c:pt idx="6">
                  <c:v>904.75</c:v>
                </c:pt>
                <c:pt idx="7">
                  <c:v>903.75</c:v>
                </c:pt>
                <c:pt idx="8">
                  <c:v>912.5</c:v>
                </c:pt>
                <c:pt idx="9">
                  <c:v>1052.25</c:v>
                </c:pt>
                <c:pt idx="10">
                  <c:v>1020</c:v>
                </c:pt>
                <c:pt idx="11">
                  <c:v>982</c:v>
                </c:pt>
                <c:pt idx="12">
                  <c:v>906.5</c:v>
                </c:pt>
                <c:pt idx="13">
                  <c:v>989</c:v>
                </c:pt>
                <c:pt idx="14">
                  <c:v>1079.5</c:v>
                </c:pt>
                <c:pt idx="15">
                  <c:v>1161.25</c:v>
                </c:pt>
                <c:pt idx="16">
                  <c:v>1247.5</c:v>
                </c:pt>
                <c:pt idx="17">
                  <c:v>987.75</c:v>
                </c:pt>
                <c:pt idx="18">
                  <c:v>906</c:v>
                </c:pt>
                <c:pt idx="19">
                  <c:v>915.5</c:v>
                </c:pt>
                <c:pt idx="20">
                  <c:v>982</c:v>
                </c:pt>
                <c:pt idx="21">
                  <c:v>981.25</c:v>
                </c:pt>
                <c:pt idx="22">
                  <c:v>956.75</c:v>
                </c:pt>
                <c:pt idx="23">
                  <c:v>938.75</c:v>
                </c:pt>
                <c:pt idx="24">
                  <c:v>922.25</c:v>
                </c:pt>
                <c:pt idx="25">
                  <c:v>870.75</c:v>
                </c:pt>
                <c:pt idx="26">
                  <c:v>895.75</c:v>
                </c:pt>
                <c:pt idx="27">
                  <c:v>788</c:v>
                </c:pt>
                <c:pt idx="28">
                  <c:v>780</c:v>
                </c:pt>
                <c:pt idx="29">
                  <c:v>802</c:v>
                </c:pt>
                <c:pt idx="30">
                  <c:v>855.75</c:v>
                </c:pt>
                <c:pt idx="31">
                  <c:v>735</c:v>
                </c:pt>
                <c:pt idx="32">
                  <c:v>709.25</c:v>
                </c:pt>
                <c:pt idx="33">
                  <c:v>709.25</c:v>
                </c:pt>
                <c:pt idx="34">
                  <c:v>702.5</c:v>
                </c:pt>
                <c:pt idx="35">
                  <c:v>723.5</c:v>
                </c:pt>
                <c:pt idx="36">
                  <c:v>692.25</c:v>
                </c:pt>
                <c:pt idx="37">
                  <c:v>664.5</c:v>
                </c:pt>
                <c:pt idx="38">
                  <c:v>645</c:v>
                </c:pt>
                <c:pt idx="39">
                  <c:v>710.25</c:v>
                </c:pt>
                <c:pt idx="40">
                  <c:v>739.75</c:v>
                </c:pt>
                <c:pt idx="41">
                  <c:v>613</c:v>
                </c:pt>
                <c:pt idx="42">
                  <c:v>581.5</c:v>
                </c:pt>
                <c:pt idx="43">
                  <c:v>573.75</c:v>
                </c:pt>
                <c:pt idx="44">
                  <c:v>621.75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05-43B6-9573-775605F5772D}"/>
            </c:ext>
          </c:extLst>
        </c:ser>
        <c:ser>
          <c:idx val="1"/>
          <c:order val="1"/>
          <c:tx>
            <c:strRef>
              <c:f>Prices!$I$7</c:f>
              <c:strCache>
                <c:ptCount val="1"/>
                <c:pt idx="0">
                  <c:v>KCBT  Hard Red Winter Wheat Futures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(Prices!$I$32:$I$43,Prices!$J$32:$J$43,Prices!$K$32:$K$43,Prices!$L$32:$L$43)</c:f>
              <c:numCache>
                <c:formatCode>0</c:formatCode>
                <c:ptCount val="48"/>
                <c:pt idx="0">
                  <c:v>638</c:v>
                </c:pt>
                <c:pt idx="1">
                  <c:v>624.75</c:v>
                </c:pt>
                <c:pt idx="2">
                  <c:v>575.75</c:v>
                </c:pt>
                <c:pt idx="3">
                  <c:v>698.25</c:v>
                </c:pt>
                <c:pt idx="4">
                  <c:v>613.25</c:v>
                </c:pt>
                <c:pt idx="5">
                  <c:v>650.25</c:v>
                </c:pt>
                <c:pt idx="6">
                  <c:v>673.25</c:v>
                </c:pt>
                <c:pt idx="7">
                  <c:v>705.25</c:v>
                </c:pt>
                <c:pt idx="8">
                  <c:v>731.75</c:v>
                </c:pt>
                <c:pt idx="9">
                  <c:v>785.75</c:v>
                </c:pt>
                <c:pt idx="10">
                  <c:v>819</c:v>
                </c:pt>
                <c:pt idx="11">
                  <c:v>801.5</c:v>
                </c:pt>
                <c:pt idx="12">
                  <c:v>781.25</c:v>
                </c:pt>
                <c:pt idx="13">
                  <c:v>954.25</c:v>
                </c:pt>
                <c:pt idx="14">
                  <c:v>1130.5</c:v>
                </c:pt>
                <c:pt idx="15">
                  <c:v>1094.25</c:v>
                </c:pt>
                <c:pt idx="16">
                  <c:v>1165.5</c:v>
                </c:pt>
                <c:pt idx="17">
                  <c:v>948.75</c:v>
                </c:pt>
                <c:pt idx="18">
                  <c:v>874.5</c:v>
                </c:pt>
                <c:pt idx="19">
                  <c:v>924.25</c:v>
                </c:pt>
                <c:pt idx="20">
                  <c:v>991.5</c:v>
                </c:pt>
                <c:pt idx="21">
                  <c:v>924</c:v>
                </c:pt>
                <c:pt idx="22">
                  <c:v>913.25</c:v>
                </c:pt>
                <c:pt idx="23">
                  <c:v>888</c:v>
                </c:pt>
                <c:pt idx="24">
                  <c:v>878.75</c:v>
                </c:pt>
                <c:pt idx="25">
                  <c:v>815.75</c:v>
                </c:pt>
                <c:pt idx="26">
                  <c:v>877.75</c:v>
                </c:pt>
                <c:pt idx="27">
                  <c:v>807.25</c:v>
                </c:pt>
                <c:pt idx="28">
                  <c:v>649.5</c:v>
                </c:pt>
                <c:pt idx="29">
                  <c:v>801.25</c:v>
                </c:pt>
                <c:pt idx="30">
                  <c:v>812.75</c:v>
                </c:pt>
                <c:pt idx="31">
                  <c:v>726.5</c:v>
                </c:pt>
                <c:pt idx="32">
                  <c:v>663.75</c:v>
                </c:pt>
                <c:pt idx="33">
                  <c:v>629.25</c:v>
                </c:pt>
                <c:pt idx="34">
                  <c:v>643.25</c:v>
                </c:pt>
                <c:pt idx="35">
                  <c:v>642</c:v>
                </c:pt>
                <c:pt idx="36">
                  <c:v>610.5</c:v>
                </c:pt>
                <c:pt idx="37">
                  <c:v>602.75</c:v>
                </c:pt>
                <c:pt idx="38">
                  <c:v>626.5</c:v>
                </c:pt>
                <c:pt idx="39">
                  <c:v>622.75</c:v>
                </c:pt>
                <c:pt idx="40">
                  <c:v>708.75</c:v>
                </c:pt>
                <c:pt idx="41">
                  <c:v>587.5</c:v>
                </c:pt>
                <c:pt idx="42">
                  <c:v>549</c:v>
                </c:pt>
                <c:pt idx="43">
                  <c:v>552.5</c:v>
                </c:pt>
                <c:pt idx="44">
                  <c:v>583.75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05-43B6-9573-775605F57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341040"/>
        <c:axId val="489341600"/>
      </c:lineChart>
      <c:dateAx>
        <c:axId val="489341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6354884136351443"/>
              <c:y val="0.940532283464566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41600"/>
        <c:crosses val="autoZero"/>
        <c:auto val="1"/>
        <c:lblOffset val="100"/>
        <c:baseTimeUnit val="months"/>
      </c:dateAx>
      <c:valAx>
        <c:axId val="489341600"/>
        <c:scaling>
          <c:orientation val="minMax"/>
          <c:max val="126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cents/bu.</a:t>
                </a:r>
              </a:p>
            </c:rich>
          </c:tx>
          <c:layout>
            <c:manualLayout>
              <c:xMode val="edge"/>
              <c:yMode val="edge"/>
              <c:x val="1.6672529712491575E-2"/>
              <c:y val="0.32139632545931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41040"/>
        <c:crosses val="autoZero"/>
        <c:crossBetween val="between"/>
        <c:majorUnit val="80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2.2268615170494086E-2"/>
          <c:y val="2.3349081364829279E-3"/>
          <c:w val="0.94601351240280773"/>
          <c:h val="6.9641294838145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13</xdr:col>
      <xdr:colOff>472440</xdr:colOff>
      <xdr:row>8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22860"/>
          <a:ext cx="8397240" cy="1529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1.  Problems</a:t>
          </a:r>
          <a:r>
            <a:rPr lang="en-US" sz="1100" b="1" baseline="0"/>
            <a:t> with scale on graph.  </a:t>
          </a:r>
          <a:r>
            <a:rPr lang="en-US" sz="1100"/>
            <a:t>If the the scale on the y-axis</a:t>
          </a:r>
          <a:r>
            <a:rPr lang="en-US" sz="1100" baseline="0"/>
            <a:t> of the graph are not readjusting, then you need to "enable macros."   This can be done when you first open the file with a yellow button that appears at the top of the file.   If this does not work, then go to "file" and then there will be a yellow "enable macros" or "enable content" button shown next to "protect workbook."  </a:t>
          </a:r>
        </a:p>
        <a:p>
          <a:endParaRPr lang="en-US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133350</xdr:colOff>
      <xdr:row>21</xdr:row>
      <xdr:rowOff>171450</xdr:rowOff>
    </xdr:from>
    <xdr:to>
      <xdr:col>24</xdr:col>
      <xdr:colOff>438150</xdr:colOff>
      <xdr:row>36</xdr:row>
      <xdr:rowOff>158115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114300</xdr:colOff>
      <xdr:row>5</xdr:row>
      <xdr:rowOff>0</xdr:rowOff>
    </xdr:from>
    <xdr:to>
      <xdr:col>24</xdr:col>
      <xdr:colOff>409575</xdr:colOff>
      <xdr:row>19</xdr:row>
      <xdr:rowOff>161925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0.06333</cdr:y>
    </cdr:from>
    <cdr:to>
      <cdr:x>0.08559</cdr:x>
      <cdr:y>0.16667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80975"/>
          <a:ext cx="3905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/>
            <a:t>Basis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133350</xdr:colOff>
      <xdr:row>21</xdr:row>
      <xdr:rowOff>171450</xdr:rowOff>
    </xdr:from>
    <xdr:to>
      <xdr:col>24</xdr:col>
      <xdr:colOff>438150</xdr:colOff>
      <xdr:row>36</xdr:row>
      <xdr:rowOff>158115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114300</xdr:colOff>
      <xdr:row>5</xdr:row>
      <xdr:rowOff>0</xdr:rowOff>
    </xdr:from>
    <xdr:to>
      <xdr:col>24</xdr:col>
      <xdr:colOff>409575</xdr:colOff>
      <xdr:row>19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114300</xdr:colOff>
      <xdr:row>5</xdr:row>
      <xdr:rowOff>0</xdr:rowOff>
    </xdr:from>
    <xdr:to>
      <xdr:col>23</xdr:col>
      <xdr:colOff>409575</xdr:colOff>
      <xdr:row>19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"/>
  <sheetViews>
    <sheetView workbookViewId="0">
      <selection activeCell="E20" sqref="E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98"/>
  <sheetViews>
    <sheetView workbookViewId="0">
      <selection activeCell="A35" sqref="A35:XFD35"/>
    </sheetView>
  </sheetViews>
  <sheetFormatPr defaultRowHeight="15" x14ac:dyDescent="0.25"/>
  <cols>
    <col min="1" max="1" width="39.140625" customWidth="1"/>
  </cols>
  <sheetData>
    <row r="1" spans="1:8" ht="15.75" thickBot="1" x14ac:dyDescent="0.3">
      <c r="A1" s="10" t="s">
        <v>21</v>
      </c>
      <c r="B1" s="9" t="s">
        <v>13</v>
      </c>
    </row>
    <row r="2" spans="1:8" x14ac:dyDescent="0.25">
      <c r="A2" s="7" t="s">
        <v>99</v>
      </c>
      <c r="B2" s="7">
        <v>2</v>
      </c>
      <c r="H2" s="7"/>
    </row>
    <row r="3" spans="1:8" x14ac:dyDescent="0.25">
      <c r="A3" s="7" t="s">
        <v>97</v>
      </c>
      <c r="B3" s="7">
        <v>3</v>
      </c>
      <c r="H3" s="7"/>
    </row>
    <row r="4" spans="1:8" x14ac:dyDescent="0.25">
      <c r="A4" s="7" t="s">
        <v>98</v>
      </c>
      <c r="B4" s="7">
        <v>4</v>
      </c>
      <c r="E4" s="7"/>
      <c r="F4" s="7"/>
      <c r="H4" s="7"/>
    </row>
    <row r="5" spans="1:8" x14ac:dyDescent="0.25">
      <c r="A5" s="7" t="s">
        <v>96</v>
      </c>
      <c r="B5" s="7">
        <v>5</v>
      </c>
      <c r="H5" s="7"/>
    </row>
    <row r="6" spans="1:8" x14ac:dyDescent="0.25">
      <c r="A6" s="7" t="s">
        <v>95</v>
      </c>
      <c r="B6" s="7">
        <v>6</v>
      </c>
      <c r="D6" s="7"/>
      <c r="E6" s="7"/>
      <c r="H6" s="7"/>
    </row>
    <row r="7" spans="1:8" x14ac:dyDescent="0.25">
      <c r="A7" s="7" t="s">
        <v>100</v>
      </c>
      <c r="B7" s="7">
        <v>7</v>
      </c>
    </row>
    <row r="8" spans="1:8" x14ac:dyDescent="0.25">
      <c r="A8" s="7" t="s">
        <v>101</v>
      </c>
      <c r="B8" s="7">
        <v>8</v>
      </c>
    </row>
    <row r="9" spans="1:8" x14ac:dyDescent="0.25">
      <c r="A9" s="7" t="s">
        <v>102</v>
      </c>
      <c r="B9" s="7">
        <v>9</v>
      </c>
    </row>
    <row r="10" spans="1:8" x14ac:dyDescent="0.25">
      <c r="A10" s="7" t="s">
        <v>103</v>
      </c>
      <c r="B10" s="7">
        <v>10</v>
      </c>
    </row>
    <row r="11" spans="1:8" x14ac:dyDescent="0.25">
      <c r="A11" s="7" t="s">
        <v>104</v>
      </c>
      <c r="B11" s="7">
        <v>11</v>
      </c>
    </row>
    <row r="12" spans="1:8" x14ac:dyDescent="0.25">
      <c r="A12" s="7" t="s">
        <v>105</v>
      </c>
      <c r="B12" s="7">
        <v>12</v>
      </c>
    </row>
    <row r="13" spans="1:8" x14ac:dyDescent="0.25">
      <c r="A13" s="7" t="s">
        <v>106</v>
      </c>
      <c r="B13" s="7">
        <v>13</v>
      </c>
    </row>
    <row r="14" spans="1:8" x14ac:dyDescent="0.25">
      <c r="A14" s="7" t="s">
        <v>107</v>
      </c>
      <c r="B14" s="7">
        <v>14</v>
      </c>
    </row>
    <row r="15" spans="1:8" x14ac:dyDescent="0.25">
      <c r="A15" s="7" t="s">
        <v>108</v>
      </c>
      <c r="B15" s="7">
        <v>15</v>
      </c>
    </row>
    <row r="16" spans="1:8" x14ac:dyDescent="0.25">
      <c r="A16" s="7" t="s">
        <v>109</v>
      </c>
      <c r="B16" s="7">
        <v>16</v>
      </c>
    </row>
    <row r="17" spans="1:2" x14ac:dyDescent="0.25">
      <c r="A17" s="7" t="s">
        <v>110</v>
      </c>
      <c r="B17" s="7">
        <v>17</v>
      </c>
    </row>
    <row r="18" spans="1:2" x14ac:dyDescent="0.25">
      <c r="A18" s="7" t="s">
        <v>111</v>
      </c>
      <c r="B18" s="7">
        <v>18</v>
      </c>
    </row>
    <row r="19" spans="1:2" x14ac:dyDescent="0.25">
      <c r="A19" s="7" t="s">
        <v>112</v>
      </c>
      <c r="B19" s="7">
        <v>19</v>
      </c>
    </row>
    <row r="20" spans="1:2" x14ac:dyDescent="0.25">
      <c r="A20" s="7" t="s">
        <v>113</v>
      </c>
      <c r="B20" s="7">
        <v>20</v>
      </c>
    </row>
    <row r="21" spans="1:2" x14ac:dyDescent="0.25">
      <c r="A21" s="7" t="s">
        <v>114</v>
      </c>
      <c r="B21" s="7">
        <v>21</v>
      </c>
    </row>
    <row r="22" spans="1:2" x14ac:dyDescent="0.25">
      <c r="A22" s="7" t="s">
        <v>115</v>
      </c>
      <c r="B22" s="7">
        <v>22</v>
      </c>
    </row>
    <row r="23" spans="1:2" x14ac:dyDescent="0.25">
      <c r="A23" s="7" t="s">
        <v>116</v>
      </c>
      <c r="B23" s="7">
        <v>23</v>
      </c>
    </row>
    <row r="24" spans="1:2" x14ac:dyDescent="0.25">
      <c r="A24" s="7" t="s">
        <v>117</v>
      </c>
      <c r="B24" s="7">
        <v>24</v>
      </c>
    </row>
    <row r="25" spans="1:2" x14ac:dyDescent="0.25">
      <c r="A25" s="7" t="s">
        <v>143</v>
      </c>
      <c r="B25" s="7">
        <v>25</v>
      </c>
    </row>
    <row r="26" spans="1:2" x14ac:dyDescent="0.25">
      <c r="A26" s="7" t="s">
        <v>144</v>
      </c>
      <c r="B26" s="7">
        <f t="shared" ref="B26:B38" si="0">B25+1</f>
        <v>26</v>
      </c>
    </row>
    <row r="27" spans="1:2" x14ac:dyDescent="0.25">
      <c r="A27" s="7" t="s">
        <v>145</v>
      </c>
      <c r="B27" s="7">
        <f t="shared" si="0"/>
        <v>27</v>
      </c>
    </row>
    <row r="28" spans="1:2" x14ac:dyDescent="0.25">
      <c r="A28" s="7" t="s">
        <v>118</v>
      </c>
      <c r="B28" s="7">
        <f t="shared" si="0"/>
        <v>28</v>
      </c>
    </row>
    <row r="29" spans="1:2" x14ac:dyDescent="0.25">
      <c r="A29" s="7" t="s">
        <v>119</v>
      </c>
      <c r="B29" s="7">
        <f t="shared" si="0"/>
        <v>29</v>
      </c>
    </row>
    <row r="30" spans="1:2" x14ac:dyDescent="0.25">
      <c r="A30" s="7" t="s">
        <v>120</v>
      </c>
      <c r="B30" s="7">
        <f t="shared" si="0"/>
        <v>30</v>
      </c>
    </row>
    <row r="31" spans="1:2" x14ac:dyDescent="0.25">
      <c r="A31" s="7" t="s">
        <v>121</v>
      </c>
      <c r="B31" s="7">
        <f t="shared" si="0"/>
        <v>31</v>
      </c>
    </row>
    <row r="32" spans="1:2" x14ac:dyDescent="0.25">
      <c r="A32" s="7" t="s">
        <v>122</v>
      </c>
      <c r="B32" s="7">
        <f t="shared" si="0"/>
        <v>32</v>
      </c>
    </row>
    <row r="33" spans="1:2" x14ac:dyDescent="0.25">
      <c r="A33" s="7" t="s">
        <v>123</v>
      </c>
      <c r="B33" s="7">
        <f t="shared" si="0"/>
        <v>33</v>
      </c>
    </row>
    <row r="34" spans="1:2" x14ac:dyDescent="0.25">
      <c r="A34" s="7" t="s">
        <v>124</v>
      </c>
      <c r="B34" s="7">
        <f t="shared" si="0"/>
        <v>34</v>
      </c>
    </row>
    <row r="35" spans="1:2" x14ac:dyDescent="0.25">
      <c r="A35" s="7" t="s">
        <v>125</v>
      </c>
      <c r="B35" s="7">
        <f t="shared" si="0"/>
        <v>35</v>
      </c>
    </row>
    <row r="36" spans="1:2" x14ac:dyDescent="0.25">
      <c r="A36" s="7" t="s">
        <v>126</v>
      </c>
      <c r="B36" s="7">
        <f t="shared" si="0"/>
        <v>36</v>
      </c>
    </row>
    <row r="37" spans="1:2" x14ac:dyDescent="0.25">
      <c r="A37" s="7" t="s">
        <v>133</v>
      </c>
      <c r="B37" s="7">
        <f t="shared" si="0"/>
        <v>37</v>
      </c>
    </row>
    <row r="38" spans="1:2" ht="15.75" thickBot="1" x14ac:dyDescent="0.3">
      <c r="A38" s="22" t="s">
        <v>127</v>
      </c>
      <c r="B38" s="58">
        <f t="shared" si="0"/>
        <v>38</v>
      </c>
    </row>
    <row r="40" spans="1:2" x14ac:dyDescent="0.25">
      <c r="A40" s="4"/>
      <c r="B40" s="4"/>
    </row>
    <row r="41" spans="1:2" x14ac:dyDescent="0.25">
      <c r="A41" s="7"/>
      <c r="B41" s="7"/>
    </row>
    <row r="42" spans="1:2" x14ac:dyDescent="0.25">
      <c r="A42" s="7"/>
      <c r="B42" s="7"/>
    </row>
    <row r="43" spans="1:2" x14ac:dyDescent="0.25">
      <c r="A43" s="7"/>
      <c r="B43" s="7"/>
    </row>
    <row r="44" spans="1:2" x14ac:dyDescent="0.25">
      <c r="A44" s="7"/>
      <c r="B44" s="7"/>
    </row>
    <row r="45" spans="1:2" x14ac:dyDescent="0.25">
      <c r="A45" s="7"/>
      <c r="B45" s="7"/>
    </row>
    <row r="46" spans="1:2" x14ac:dyDescent="0.25">
      <c r="A46" s="7"/>
      <c r="B46" s="7"/>
    </row>
    <row r="47" spans="1:2" x14ac:dyDescent="0.25">
      <c r="A47" s="7"/>
      <c r="B47" s="7"/>
    </row>
    <row r="48" spans="1:2" x14ac:dyDescent="0.25">
      <c r="A48" s="7"/>
      <c r="B48" s="7"/>
    </row>
    <row r="49" spans="1:2" x14ac:dyDescent="0.25">
      <c r="A49" s="7"/>
      <c r="B49" s="7"/>
    </row>
    <row r="50" spans="1:2" x14ac:dyDescent="0.25">
      <c r="A50" s="7"/>
      <c r="B50" s="7"/>
    </row>
    <row r="51" spans="1:2" x14ac:dyDescent="0.25">
      <c r="A51" s="7"/>
      <c r="B51" s="7"/>
    </row>
    <row r="52" spans="1:2" x14ac:dyDescent="0.25">
      <c r="A52" s="7"/>
      <c r="B52" s="7"/>
    </row>
    <row r="53" spans="1:2" x14ac:dyDescent="0.25">
      <c r="A53" s="7"/>
      <c r="B53" s="7"/>
    </row>
    <row r="54" spans="1:2" x14ac:dyDescent="0.25">
      <c r="A54" s="7"/>
      <c r="B54" s="7"/>
    </row>
    <row r="57" spans="1:2" x14ac:dyDescent="0.25">
      <c r="A57" s="4"/>
      <c r="B57" s="4"/>
    </row>
    <row r="58" spans="1:2" x14ac:dyDescent="0.25">
      <c r="A58" s="7"/>
      <c r="B58" s="7"/>
    </row>
    <row r="59" spans="1:2" x14ac:dyDescent="0.25">
      <c r="A59" s="7"/>
      <c r="B59" s="7"/>
    </row>
    <row r="60" spans="1:2" x14ac:dyDescent="0.25">
      <c r="A60" s="7"/>
      <c r="B60" s="7"/>
    </row>
    <row r="61" spans="1:2" x14ac:dyDescent="0.25">
      <c r="A61" s="7"/>
      <c r="B61" s="7"/>
    </row>
    <row r="62" spans="1:2" x14ac:dyDescent="0.25">
      <c r="A62" s="7"/>
      <c r="B62" s="7"/>
    </row>
    <row r="63" spans="1:2" x14ac:dyDescent="0.25">
      <c r="A63" s="7"/>
      <c r="B63" s="7"/>
    </row>
    <row r="64" spans="1:2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s="7"/>
      <c r="B70" s="7"/>
    </row>
    <row r="71" spans="1:2" x14ac:dyDescent="0.25">
      <c r="A71" s="7"/>
      <c r="B71" s="7"/>
    </row>
    <row r="72" spans="1:2" x14ac:dyDescent="0.25">
      <c r="A72" s="7"/>
      <c r="B72" s="7"/>
    </row>
    <row r="73" spans="1:2" x14ac:dyDescent="0.25">
      <c r="A73" s="7"/>
      <c r="B73" s="7"/>
    </row>
    <row r="74" spans="1:2" x14ac:dyDescent="0.25">
      <c r="A74" s="7"/>
      <c r="B74" s="7"/>
    </row>
    <row r="75" spans="1:2" x14ac:dyDescent="0.25">
      <c r="A75" s="7"/>
      <c r="B75" s="7"/>
    </row>
    <row r="76" spans="1:2" x14ac:dyDescent="0.25">
      <c r="A76" s="7"/>
      <c r="B76" s="7"/>
    </row>
    <row r="77" spans="1:2" x14ac:dyDescent="0.25">
      <c r="A77" s="7"/>
      <c r="B77" s="7"/>
    </row>
    <row r="78" spans="1:2" x14ac:dyDescent="0.25">
      <c r="A78" s="7"/>
      <c r="B78" s="7"/>
    </row>
    <row r="79" spans="1:2" x14ac:dyDescent="0.25">
      <c r="A79" s="7"/>
      <c r="B79" s="7"/>
    </row>
    <row r="80" spans="1:2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  <c r="B85" s="7"/>
    </row>
    <row r="86" spans="1:2" x14ac:dyDescent="0.25">
      <c r="A86" s="7"/>
      <c r="B86" s="7"/>
    </row>
    <row r="87" spans="1:2" x14ac:dyDescent="0.25">
      <c r="A87" s="7"/>
      <c r="B87" s="7"/>
    </row>
    <row r="90" spans="1:2" x14ac:dyDescent="0.25">
      <c r="A90" s="4"/>
      <c r="B90" s="4"/>
    </row>
    <row r="91" spans="1:2" x14ac:dyDescent="0.25">
      <c r="A91" s="7"/>
      <c r="B91" s="7"/>
    </row>
    <row r="92" spans="1:2" x14ac:dyDescent="0.25">
      <c r="A92" s="7"/>
      <c r="B92" s="7"/>
    </row>
    <row r="93" spans="1:2" x14ac:dyDescent="0.25">
      <c r="A93" s="7"/>
      <c r="B93" s="7"/>
    </row>
    <row r="94" spans="1:2" x14ac:dyDescent="0.25">
      <c r="A94" s="7"/>
      <c r="B94" s="7"/>
    </row>
    <row r="95" spans="1:2" x14ac:dyDescent="0.25">
      <c r="A95" s="7"/>
      <c r="B95" s="7"/>
    </row>
    <row r="96" spans="1:2" x14ac:dyDescent="0.25">
      <c r="A96" s="7"/>
      <c r="B96" s="7"/>
    </row>
    <row r="97" spans="1:2" x14ac:dyDescent="0.25">
      <c r="A97" s="7"/>
      <c r="B97" s="7"/>
    </row>
    <row r="98" spans="1:2" x14ac:dyDescent="0.25">
      <c r="A98" s="7"/>
      <c r="B98" s="7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5:AL142"/>
  <sheetViews>
    <sheetView workbookViewId="0">
      <pane xSplit="1" ySplit="10" topLeftCell="B128" activePane="bottomRight" state="frozen"/>
      <selection activeCell="N1" sqref="N1"/>
      <selection pane="topRight" activeCell="O1" sqref="O1"/>
      <selection pane="bottomLeft" activeCell="N7" sqref="N7"/>
      <selection pane="bottomRight" activeCell="G139" sqref="G139"/>
    </sheetView>
  </sheetViews>
  <sheetFormatPr defaultRowHeight="15" x14ac:dyDescent="0.25"/>
  <cols>
    <col min="1" max="1" width="10.7109375" customWidth="1"/>
    <col min="2" max="2" width="11.5703125" customWidth="1"/>
    <col min="3" max="4" width="11.42578125" customWidth="1"/>
    <col min="5" max="5" width="10.7109375" customWidth="1"/>
    <col min="6" max="6" width="13.42578125" customWidth="1"/>
    <col min="7" max="7" width="11.7109375" customWidth="1"/>
    <col min="8" max="8" width="14" customWidth="1"/>
    <col min="9" max="9" width="12.28515625" customWidth="1"/>
    <col min="19" max="19" width="9.5703125" bestFit="1" customWidth="1"/>
  </cols>
  <sheetData>
    <row r="5" spans="1:38" x14ac:dyDescent="0.25">
      <c r="B5" s="7"/>
      <c r="C5" s="7"/>
      <c r="D5" s="7"/>
      <c r="E5" s="7"/>
      <c r="F5" s="7"/>
      <c r="G5" s="7"/>
      <c r="H5" s="7"/>
      <c r="I5" s="7"/>
    </row>
    <row r="6" spans="1:38" x14ac:dyDescent="0.25">
      <c r="B6" s="3"/>
      <c r="C6" s="3"/>
      <c r="D6" s="3"/>
      <c r="E6" s="3"/>
      <c r="F6" s="3"/>
      <c r="G6" s="3"/>
      <c r="H6" s="3"/>
      <c r="I6" s="3"/>
      <c r="Y6" t="s">
        <v>140</v>
      </c>
      <c r="Z6" t="s">
        <v>141</v>
      </c>
      <c r="AA6" t="s">
        <v>142</v>
      </c>
      <c r="AH6" t="s">
        <v>140</v>
      </c>
    </row>
    <row r="7" spans="1:38" x14ac:dyDescent="0.25">
      <c r="B7" s="23">
        <f>COLUMN()</f>
        <v>2</v>
      </c>
      <c r="C7" s="23">
        <f>COLUMN()</f>
        <v>3</v>
      </c>
      <c r="D7" s="23">
        <f>COLUMN()</f>
        <v>4</v>
      </c>
      <c r="E7" s="23">
        <f>COLUMN()</f>
        <v>5</v>
      </c>
      <c r="F7" s="23">
        <f>COLUMN()</f>
        <v>6</v>
      </c>
      <c r="G7" s="23">
        <f>COLUMN()</f>
        <v>7</v>
      </c>
      <c r="H7" s="23">
        <f>COLUMN()</f>
        <v>8</v>
      </c>
      <c r="I7" s="23">
        <f>COLUMN()</f>
        <v>9</v>
      </c>
      <c r="J7" s="23">
        <f>COLUMN()</f>
        <v>10</v>
      </c>
      <c r="K7" s="23">
        <f>COLUMN()</f>
        <v>11</v>
      </c>
      <c r="L7" s="23">
        <f>COLUMN()</f>
        <v>12</v>
      </c>
      <c r="M7" s="23">
        <f>COLUMN()</f>
        <v>13</v>
      </c>
      <c r="N7" s="23">
        <f>COLUMN()</f>
        <v>14</v>
      </c>
      <c r="O7" s="23">
        <f>COLUMN()</f>
        <v>15</v>
      </c>
      <c r="P7" s="23">
        <f>COLUMN()</f>
        <v>16</v>
      </c>
      <c r="Q7" s="23">
        <f>COLUMN()</f>
        <v>17</v>
      </c>
      <c r="R7" s="23">
        <f>COLUMN()</f>
        <v>18</v>
      </c>
      <c r="S7" s="23">
        <f>COLUMN()</f>
        <v>19</v>
      </c>
      <c r="T7" s="23">
        <f>COLUMN()</f>
        <v>20</v>
      </c>
      <c r="U7" s="23">
        <f>COLUMN()</f>
        <v>21</v>
      </c>
      <c r="V7" s="23">
        <f>COLUMN()</f>
        <v>22</v>
      </c>
      <c r="W7" s="23">
        <f>COLUMN()</f>
        <v>23</v>
      </c>
      <c r="X7" s="23">
        <f>COLUMN()</f>
        <v>24</v>
      </c>
      <c r="Y7" s="23">
        <f>COLUMN()</f>
        <v>25</v>
      </c>
      <c r="Z7" s="23">
        <f>COLUMN()</f>
        <v>26</v>
      </c>
      <c r="AA7" s="23">
        <f>COLUMN()</f>
        <v>27</v>
      </c>
      <c r="AB7" s="23">
        <f>COLUMN()</f>
        <v>28</v>
      </c>
      <c r="AC7" s="23">
        <f>COLUMN()</f>
        <v>29</v>
      </c>
      <c r="AD7" s="23">
        <f>COLUMN()</f>
        <v>30</v>
      </c>
      <c r="AE7" s="23">
        <f>COLUMN()</f>
        <v>31</v>
      </c>
      <c r="AF7" s="23">
        <f>COLUMN()</f>
        <v>32</v>
      </c>
      <c r="AG7" s="23">
        <f>COLUMN()</f>
        <v>33</v>
      </c>
      <c r="AH7" s="23">
        <f>COLUMN()</f>
        <v>34</v>
      </c>
      <c r="AI7" s="23">
        <f>COLUMN()</f>
        <v>35</v>
      </c>
      <c r="AJ7" s="23">
        <f>COLUMN()</f>
        <v>36</v>
      </c>
      <c r="AK7" s="23">
        <f>COLUMN()</f>
        <v>37</v>
      </c>
      <c r="AL7" s="23">
        <f>COLUMN()</f>
        <v>38</v>
      </c>
    </row>
    <row r="8" spans="1:38" x14ac:dyDescent="0.25">
      <c r="A8" s="6" t="s">
        <v>12</v>
      </c>
      <c r="B8" s="6" t="s">
        <v>20</v>
      </c>
      <c r="C8" s="6" t="s">
        <v>29</v>
      </c>
      <c r="D8" s="6" t="s">
        <v>32</v>
      </c>
      <c r="E8" s="6" t="s">
        <v>24</v>
      </c>
      <c r="F8" s="6" t="s">
        <v>27</v>
      </c>
      <c r="G8" s="6" t="s">
        <v>34</v>
      </c>
      <c r="H8" s="6" t="s">
        <v>36</v>
      </c>
      <c r="I8" s="6" t="s">
        <v>38</v>
      </c>
      <c r="J8" s="6" t="s">
        <v>40</v>
      </c>
      <c r="K8" s="6" t="s">
        <v>42</v>
      </c>
      <c r="L8" s="6" t="s">
        <v>43</v>
      </c>
      <c r="M8" s="6" t="s">
        <v>45</v>
      </c>
      <c r="N8" s="6" t="s">
        <v>47</v>
      </c>
      <c r="O8" s="6" t="s">
        <v>49</v>
      </c>
      <c r="P8" s="6" t="s">
        <v>51</v>
      </c>
      <c r="Q8" s="6" t="s">
        <v>53</v>
      </c>
      <c r="R8" s="6" t="s">
        <v>55</v>
      </c>
      <c r="S8" s="6" t="s">
        <v>57</v>
      </c>
      <c r="T8" s="6" t="s">
        <v>59</v>
      </c>
      <c r="U8" s="6" t="s">
        <v>61</v>
      </c>
      <c r="V8" s="6" t="s">
        <v>63</v>
      </c>
      <c r="W8" s="6" t="s">
        <v>65</v>
      </c>
      <c r="X8" s="6" t="s">
        <v>67</v>
      </c>
      <c r="Y8" s="6" t="s">
        <v>69</v>
      </c>
      <c r="Z8" s="6" t="s">
        <v>71</v>
      </c>
      <c r="AA8" s="6" t="s">
        <v>73</v>
      </c>
      <c r="AB8" s="6" t="s">
        <v>75</v>
      </c>
      <c r="AC8" s="6" t="s">
        <v>77</v>
      </c>
      <c r="AD8" s="6" t="s">
        <v>79</v>
      </c>
      <c r="AE8" s="6" t="s">
        <v>80</v>
      </c>
      <c r="AF8" s="6" t="s">
        <v>82</v>
      </c>
      <c r="AG8" s="6" t="s">
        <v>83</v>
      </c>
      <c r="AH8" s="6" t="s">
        <v>85</v>
      </c>
      <c r="AI8" s="6" t="s">
        <v>87</v>
      </c>
      <c r="AJ8" s="6" t="s">
        <v>89</v>
      </c>
      <c r="AK8" s="6" t="s">
        <v>91</v>
      </c>
      <c r="AL8" s="6" t="s">
        <v>93</v>
      </c>
    </row>
    <row r="9" spans="1:38" x14ac:dyDescent="0.25">
      <c r="A9" s="4"/>
      <c r="B9" s="4" t="s">
        <v>33</v>
      </c>
      <c r="C9" s="4" t="s">
        <v>30</v>
      </c>
      <c r="D9" s="4" t="s">
        <v>25</v>
      </c>
      <c r="E9" s="4" t="s">
        <v>25</v>
      </c>
      <c r="F9" s="4" t="s">
        <v>25</v>
      </c>
      <c r="G9" s="4" t="s">
        <v>35</v>
      </c>
      <c r="H9" s="4" t="s">
        <v>37</v>
      </c>
      <c r="I9" s="4" t="s">
        <v>39</v>
      </c>
      <c r="J9" s="4" t="s">
        <v>41</v>
      </c>
      <c r="K9" s="4" t="s">
        <v>26</v>
      </c>
      <c r="L9" s="4" t="s">
        <v>44</v>
      </c>
      <c r="M9" s="4" t="s">
        <v>39</v>
      </c>
      <c r="N9" s="4" t="s">
        <v>39</v>
      </c>
      <c r="O9" s="4" t="s">
        <v>39</v>
      </c>
      <c r="P9" s="4" t="s">
        <v>39</v>
      </c>
      <c r="Q9" s="4" t="s">
        <v>39</v>
      </c>
      <c r="R9" s="4" t="s">
        <v>39</v>
      </c>
      <c r="S9" s="4" t="s">
        <v>39</v>
      </c>
      <c r="T9" s="4" t="s">
        <v>39</v>
      </c>
      <c r="U9" s="4" t="s">
        <v>39</v>
      </c>
      <c r="V9" s="4" t="s">
        <v>39</v>
      </c>
      <c r="W9" s="4" t="s">
        <v>39</v>
      </c>
      <c r="X9" s="4" t="s">
        <v>39</v>
      </c>
      <c r="Y9" s="4" t="s">
        <v>39</v>
      </c>
      <c r="Z9" s="4" t="s">
        <v>39</v>
      </c>
      <c r="AA9" s="4" t="s">
        <v>39</v>
      </c>
      <c r="AB9" s="4" t="s">
        <v>37</v>
      </c>
      <c r="AC9" s="4" t="s">
        <v>37</v>
      </c>
      <c r="AD9" s="4" t="s">
        <v>37</v>
      </c>
      <c r="AE9" s="4" t="s">
        <v>37</v>
      </c>
      <c r="AF9" s="4" t="s">
        <v>35</v>
      </c>
      <c r="AG9" s="4" t="s">
        <v>35</v>
      </c>
      <c r="AH9" s="4" t="s">
        <v>35</v>
      </c>
      <c r="AI9" s="4" t="s">
        <v>35</v>
      </c>
      <c r="AJ9" s="4" t="s">
        <v>26</v>
      </c>
      <c r="AK9" s="4" t="s">
        <v>28</v>
      </c>
      <c r="AL9" s="4" t="s">
        <v>28</v>
      </c>
    </row>
    <row r="10" spans="1:38" x14ac:dyDescent="0.25">
      <c r="A10" s="5" t="s">
        <v>0</v>
      </c>
      <c r="B10" s="4" t="s">
        <v>31</v>
      </c>
      <c r="C10" s="4" t="s">
        <v>31</v>
      </c>
      <c r="D10" s="4" t="s">
        <v>31</v>
      </c>
      <c r="E10" s="4" t="s">
        <v>26</v>
      </c>
      <c r="F10" s="4" t="s">
        <v>28</v>
      </c>
      <c r="G10" s="4" t="s">
        <v>23</v>
      </c>
      <c r="H10" s="4" t="s">
        <v>23</v>
      </c>
      <c r="I10" s="4" t="s">
        <v>23</v>
      </c>
      <c r="J10" s="4" t="s">
        <v>23</v>
      </c>
      <c r="K10" s="4" t="s">
        <v>23</v>
      </c>
      <c r="L10" s="4" t="s">
        <v>23</v>
      </c>
      <c r="M10" s="4" t="s">
        <v>46</v>
      </c>
      <c r="N10" s="4" t="s">
        <v>48</v>
      </c>
      <c r="O10" s="4" t="s">
        <v>50</v>
      </c>
      <c r="P10" s="4" t="s">
        <v>52</v>
      </c>
      <c r="Q10" s="4" t="s">
        <v>54</v>
      </c>
      <c r="R10" s="4" t="s">
        <v>56</v>
      </c>
      <c r="S10" s="4" t="s">
        <v>58</v>
      </c>
      <c r="T10" s="4" t="s">
        <v>60</v>
      </c>
      <c r="U10" s="4" t="s">
        <v>62</v>
      </c>
      <c r="V10" s="4" t="s">
        <v>64</v>
      </c>
      <c r="W10" s="4" t="s">
        <v>66</v>
      </c>
      <c r="X10" s="4" t="s">
        <v>68</v>
      </c>
      <c r="Y10" s="4" t="s">
        <v>70</v>
      </c>
      <c r="Z10" s="4" t="s">
        <v>72</v>
      </c>
      <c r="AA10" s="4" t="s">
        <v>74</v>
      </c>
      <c r="AB10" s="4" t="s">
        <v>76</v>
      </c>
      <c r="AC10" s="4" t="s">
        <v>78</v>
      </c>
      <c r="AD10" s="4" t="s">
        <v>79</v>
      </c>
      <c r="AE10" s="4" t="s">
        <v>81</v>
      </c>
      <c r="AF10" s="4" t="s">
        <v>82</v>
      </c>
      <c r="AG10" s="4" t="s">
        <v>84</v>
      </c>
      <c r="AH10" s="4" t="s">
        <v>86</v>
      </c>
      <c r="AI10" s="4" t="s">
        <v>88</v>
      </c>
      <c r="AJ10" s="4" t="s">
        <v>90</v>
      </c>
      <c r="AK10" s="4" t="s">
        <v>92</v>
      </c>
      <c r="AL10" s="4" t="s">
        <v>94</v>
      </c>
    </row>
    <row r="11" spans="1:38" x14ac:dyDescent="0.25">
      <c r="A11" s="2">
        <v>41640</v>
      </c>
      <c r="B11" s="28">
        <v>604</v>
      </c>
      <c r="C11" s="28">
        <v>615.5</v>
      </c>
      <c r="D11" s="28">
        <v>555.75</v>
      </c>
      <c r="E11" s="28">
        <v>434</v>
      </c>
      <c r="F11" s="28">
        <v>1282.75</v>
      </c>
      <c r="G11" s="3">
        <v>598</v>
      </c>
      <c r="H11" s="3">
        <v>534.08000000000004</v>
      </c>
      <c r="I11" s="3">
        <v>616.51</v>
      </c>
      <c r="J11" s="3">
        <v>1247.71</v>
      </c>
      <c r="K11" s="3">
        <v>415.46</v>
      </c>
      <c r="L11" s="3">
        <v>676.96</v>
      </c>
      <c r="M11" s="29">
        <v>873.99999999999989</v>
      </c>
      <c r="N11" s="29">
        <v>644</v>
      </c>
      <c r="O11" s="29">
        <v>916.5</v>
      </c>
      <c r="P11" s="29">
        <v>679</v>
      </c>
      <c r="Q11" s="29">
        <v>924</v>
      </c>
      <c r="R11" s="29">
        <v>694</v>
      </c>
      <c r="S11" s="29">
        <v>787</v>
      </c>
      <c r="T11" s="29">
        <v>641.5</v>
      </c>
      <c r="U11" s="29">
        <v>621</v>
      </c>
      <c r="V11" s="29">
        <v>633</v>
      </c>
      <c r="W11" s="29">
        <v>635</v>
      </c>
      <c r="X11" s="29">
        <v>613.5</v>
      </c>
      <c r="Y11" s="29">
        <v>624</v>
      </c>
      <c r="Z11" s="29">
        <v>614</v>
      </c>
      <c r="AA11" s="29">
        <v>604</v>
      </c>
      <c r="AB11" s="3">
        <v>580</v>
      </c>
      <c r="AC11" s="3">
        <v>583.5</v>
      </c>
      <c r="AD11" s="3">
        <v>653.25</v>
      </c>
      <c r="AE11" s="3">
        <v>547.25</v>
      </c>
      <c r="AF11" s="30">
        <v>505</v>
      </c>
      <c r="AG11" s="30">
        <v>601</v>
      </c>
      <c r="AH11" s="30">
        <v>616</v>
      </c>
      <c r="AI11" s="30">
        <v>738</v>
      </c>
      <c r="AJ11" s="3">
        <v>419.5</v>
      </c>
      <c r="AK11" s="31">
        <v>1278.5</v>
      </c>
      <c r="AL11" s="31">
        <v>1244</v>
      </c>
    </row>
    <row r="12" spans="1:38" x14ac:dyDescent="0.25">
      <c r="A12" s="2">
        <v>41671</v>
      </c>
      <c r="B12" s="28">
        <v>670.75</v>
      </c>
      <c r="C12" s="28">
        <v>677</v>
      </c>
      <c r="D12" s="28">
        <v>599</v>
      </c>
      <c r="E12" s="28">
        <v>463.5</v>
      </c>
      <c r="F12" s="28">
        <v>1414.25</v>
      </c>
      <c r="G12" s="3">
        <v>655.98</v>
      </c>
      <c r="H12" s="3">
        <v>580.29999999999995</v>
      </c>
      <c r="I12" s="3">
        <v>665.64</v>
      </c>
      <c r="J12" s="3">
        <v>1370.77</v>
      </c>
      <c r="K12" s="3">
        <v>435.26</v>
      </c>
      <c r="L12" s="3">
        <v>667.5</v>
      </c>
      <c r="M12" s="29">
        <v>918.5</v>
      </c>
      <c r="N12" s="29">
        <v>701</v>
      </c>
      <c r="O12" s="29">
        <v>926.25</v>
      </c>
      <c r="P12" s="29">
        <v>736.25</v>
      </c>
      <c r="Q12" s="29">
        <v>968</v>
      </c>
      <c r="R12" s="29">
        <v>751</v>
      </c>
      <c r="S12" s="29">
        <v>851.25</v>
      </c>
      <c r="T12" s="29">
        <v>678.5</v>
      </c>
      <c r="U12" s="29">
        <v>681.5</v>
      </c>
      <c r="V12" s="29">
        <v>680.5</v>
      </c>
      <c r="W12" s="29">
        <v>691</v>
      </c>
      <c r="X12" s="29">
        <v>660.5</v>
      </c>
      <c r="Y12" s="29">
        <v>686</v>
      </c>
      <c r="Z12" s="29">
        <v>676</v>
      </c>
      <c r="AA12" s="29">
        <v>656</v>
      </c>
      <c r="AB12" s="3">
        <v>625.5</v>
      </c>
      <c r="AC12" s="3">
        <v>591</v>
      </c>
      <c r="AD12" s="3">
        <v>711.5</v>
      </c>
      <c r="AE12" s="3">
        <v>597.75</v>
      </c>
      <c r="AF12" s="30">
        <v>556.5</v>
      </c>
      <c r="AG12" s="30">
        <v>661.5</v>
      </c>
      <c r="AH12" s="30">
        <v>668</v>
      </c>
      <c r="AI12" s="30">
        <v>808.5</v>
      </c>
      <c r="AJ12" s="3">
        <v>444</v>
      </c>
      <c r="AK12" s="31">
        <v>1395.5</v>
      </c>
      <c r="AL12" s="31">
        <v>1367.5</v>
      </c>
    </row>
    <row r="13" spans="1:38" x14ac:dyDescent="0.25">
      <c r="A13" s="2">
        <v>41699</v>
      </c>
      <c r="B13" s="28">
        <v>742.75</v>
      </c>
      <c r="C13" s="28">
        <v>764</v>
      </c>
      <c r="D13" s="28">
        <v>697.25</v>
      </c>
      <c r="E13" s="28">
        <v>502</v>
      </c>
      <c r="F13" s="28">
        <v>1464</v>
      </c>
      <c r="G13" s="3">
        <v>727.6</v>
      </c>
      <c r="H13" s="3">
        <v>674.57</v>
      </c>
      <c r="I13" s="3">
        <v>708.62</v>
      </c>
      <c r="J13" s="3">
        <v>1420.54</v>
      </c>
      <c r="K13" s="3">
        <v>468.35</v>
      </c>
      <c r="L13" s="3">
        <v>676.04</v>
      </c>
      <c r="M13" s="29">
        <v>880.00000000000011</v>
      </c>
      <c r="N13" s="29">
        <v>753</v>
      </c>
      <c r="O13" s="29">
        <v>903.75</v>
      </c>
      <c r="P13" s="29">
        <v>787.75</v>
      </c>
      <c r="Q13" s="29">
        <v>923</v>
      </c>
      <c r="R13" s="29">
        <v>802.99999999999989</v>
      </c>
      <c r="S13" s="29">
        <v>906.75</v>
      </c>
      <c r="T13" s="29">
        <v>690.5</v>
      </c>
      <c r="U13" s="29">
        <v>678.5</v>
      </c>
      <c r="V13" s="29">
        <v>699.5</v>
      </c>
      <c r="W13" s="29">
        <v>693.5</v>
      </c>
      <c r="X13" s="29">
        <v>670.5</v>
      </c>
      <c r="Y13" s="29">
        <v>710</v>
      </c>
      <c r="Z13" s="29">
        <v>700</v>
      </c>
      <c r="AA13" s="29">
        <v>695</v>
      </c>
      <c r="AB13" s="3">
        <v>721.5</v>
      </c>
      <c r="AC13" s="3">
        <v>705.5</v>
      </c>
      <c r="AD13" s="3">
        <v>789.75</v>
      </c>
      <c r="AE13" s="3">
        <v>690.25</v>
      </c>
      <c r="AF13" s="30">
        <v>633</v>
      </c>
      <c r="AG13" s="30">
        <v>746.5</v>
      </c>
      <c r="AH13" s="30">
        <v>719</v>
      </c>
      <c r="AI13" s="30">
        <v>894</v>
      </c>
      <c r="AJ13" s="3">
        <v>482.5</v>
      </c>
      <c r="AK13" s="31">
        <v>1462</v>
      </c>
      <c r="AL13" s="31">
        <v>1416</v>
      </c>
    </row>
    <row r="14" spans="1:38" x14ac:dyDescent="0.25">
      <c r="A14" s="2">
        <v>41730</v>
      </c>
      <c r="B14" s="28">
        <v>757</v>
      </c>
      <c r="C14" s="28">
        <v>809.75</v>
      </c>
      <c r="D14" s="28">
        <v>713</v>
      </c>
      <c r="E14" s="28">
        <v>519</v>
      </c>
      <c r="F14" s="28">
        <v>1530.75</v>
      </c>
      <c r="G14" s="3">
        <v>771.13</v>
      </c>
      <c r="H14" s="3">
        <v>692.13</v>
      </c>
      <c r="I14" s="3">
        <v>725.08</v>
      </c>
      <c r="J14" s="3">
        <v>1484.44</v>
      </c>
      <c r="K14" s="3">
        <v>484.04</v>
      </c>
      <c r="L14" s="3">
        <v>670</v>
      </c>
      <c r="M14" s="29">
        <v>874</v>
      </c>
      <c r="N14" s="29">
        <v>774</v>
      </c>
      <c r="O14" s="29">
        <v>878.75</v>
      </c>
      <c r="P14" s="29">
        <v>808.75</v>
      </c>
      <c r="Q14" s="29">
        <v>939</v>
      </c>
      <c r="R14" s="29">
        <v>824</v>
      </c>
      <c r="S14" s="29">
        <v>905.75</v>
      </c>
      <c r="T14" s="29">
        <v>726.5</v>
      </c>
      <c r="U14" s="29">
        <v>694.5</v>
      </c>
      <c r="V14" s="29">
        <v>739.5</v>
      </c>
      <c r="W14" s="29">
        <v>739.5</v>
      </c>
      <c r="X14" s="29">
        <v>696.5</v>
      </c>
      <c r="Y14" s="29">
        <v>749</v>
      </c>
      <c r="Z14" s="29">
        <v>706</v>
      </c>
      <c r="AA14" s="29">
        <v>701</v>
      </c>
      <c r="AB14" s="3">
        <v>732</v>
      </c>
      <c r="AC14" s="3">
        <v>709.5</v>
      </c>
      <c r="AD14" s="3">
        <v>784</v>
      </c>
      <c r="AE14" s="3">
        <v>708.5</v>
      </c>
      <c r="AF14" s="30">
        <v>708.25</v>
      </c>
      <c r="AG14" s="30">
        <v>793</v>
      </c>
      <c r="AH14" s="30">
        <v>777</v>
      </c>
      <c r="AI14" s="30">
        <v>940</v>
      </c>
      <c r="AJ14" s="3">
        <v>496.5</v>
      </c>
      <c r="AK14" s="31">
        <v>1521.5</v>
      </c>
      <c r="AL14" s="31">
        <v>1481</v>
      </c>
    </row>
    <row r="15" spans="1:38" x14ac:dyDescent="0.25">
      <c r="A15" s="2">
        <v>41760</v>
      </c>
      <c r="B15" s="28">
        <v>706.5</v>
      </c>
      <c r="C15" s="28">
        <v>723</v>
      </c>
      <c r="D15" s="28">
        <v>627.25</v>
      </c>
      <c r="E15" s="28">
        <v>465.75</v>
      </c>
      <c r="F15" s="28">
        <v>1493.25</v>
      </c>
      <c r="G15" s="3">
        <v>683.87</v>
      </c>
      <c r="H15" s="3">
        <v>600.47</v>
      </c>
      <c r="I15" s="3">
        <v>665</v>
      </c>
      <c r="J15" s="3">
        <v>1472.06</v>
      </c>
      <c r="K15" s="3">
        <v>439.6</v>
      </c>
      <c r="L15" s="3">
        <v>690.77</v>
      </c>
      <c r="M15" s="29">
        <v>803.99999999999989</v>
      </c>
      <c r="N15" s="29">
        <v>712</v>
      </c>
      <c r="O15" s="29">
        <v>839</v>
      </c>
      <c r="P15" s="29">
        <v>746.5</v>
      </c>
      <c r="Q15" s="29">
        <v>882</v>
      </c>
      <c r="R15" s="29">
        <v>762</v>
      </c>
      <c r="S15" s="29">
        <v>837.5</v>
      </c>
      <c r="T15" s="29">
        <v>668.5</v>
      </c>
      <c r="U15" s="29">
        <v>663.5</v>
      </c>
      <c r="V15" s="29">
        <v>683</v>
      </c>
      <c r="W15" s="29">
        <v>674</v>
      </c>
      <c r="X15" s="29">
        <v>653.5</v>
      </c>
      <c r="Y15" s="29">
        <v>682</v>
      </c>
      <c r="Z15" s="29">
        <v>660</v>
      </c>
      <c r="AA15" s="29">
        <v>647</v>
      </c>
      <c r="AB15" s="3">
        <v>629.5</v>
      </c>
      <c r="AC15" s="3">
        <v>619</v>
      </c>
      <c r="AD15" s="3">
        <v>668.25</v>
      </c>
      <c r="AE15" s="3">
        <v>618.75</v>
      </c>
      <c r="AF15" s="30">
        <v>627.5</v>
      </c>
      <c r="AG15" s="30">
        <v>703.5</v>
      </c>
      <c r="AH15" s="30">
        <v>705.5</v>
      </c>
      <c r="AI15" s="30">
        <v>840.5</v>
      </c>
      <c r="AJ15" s="3">
        <v>452</v>
      </c>
      <c r="AK15" s="31">
        <v>1507.5</v>
      </c>
      <c r="AL15" s="31">
        <v>1466.5</v>
      </c>
    </row>
    <row r="16" spans="1:38" x14ac:dyDescent="0.25">
      <c r="A16" s="2">
        <v>41791</v>
      </c>
      <c r="B16" s="28">
        <v>667.25</v>
      </c>
      <c r="C16" s="28">
        <v>710.5</v>
      </c>
      <c r="D16" s="28">
        <v>564.75</v>
      </c>
      <c r="E16" s="28">
        <v>425.25</v>
      </c>
      <c r="F16" s="28">
        <v>1400.5</v>
      </c>
      <c r="G16" s="3">
        <v>671.22</v>
      </c>
      <c r="H16" s="3">
        <v>548.55999999999995</v>
      </c>
      <c r="I16" s="3">
        <v>648.48</v>
      </c>
      <c r="J16" s="3">
        <v>1361.96</v>
      </c>
      <c r="K16" s="3">
        <v>401.6</v>
      </c>
      <c r="L16" s="3">
        <v>852.65</v>
      </c>
      <c r="M16" s="29">
        <v>852</v>
      </c>
      <c r="N16" s="29">
        <v>687</v>
      </c>
      <c r="O16" s="29">
        <v>962</v>
      </c>
      <c r="P16" s="29">
        <v>727</v>
      </c>
      <c r="Q16" s="29">
        <v>1024.5</v>
      </c>
      <c r="R16" s="29">
        <v>727</v>
      </c>
      <c r="S16" s="29">
        <v>852</v>
      </c>
      <c r="T16" s="29">
        <v>649.5</v>
      </c>
      <c r="U16" s="29">
        <v>664.5</v>
      </c>
      <c r="V16" s="29">
        <v>686</v>
      </c>
      <c r="W16" s="29">
        <v>653.5</v>
      </c>
      <c r="X16" s="29">
        <v>676</v>
      </c>
      <c r="Y16" s="29">
        <v>652</v>
      </c>
      <c r="Z16" s="29">
        <v>642</v>
      </c>
      <c r="AA16" s="29">
        <v>632</v>
      </c>
      <c r="AB16" s="3">
        <v>594</v>
      </c>
      <c r="AC16" s="3">
        <v>530.5</v>
      </c>
      <c r="AD16" s="3">
        <v>633.75</v>
      </c>
      <c r="AE16" s="3">
        <v>567.125</v>
      </c>
      <c r="AF16" s="30">
        <v>590</v>
      </c>
      <c r="AG16" s="30">
        <v>676.5</v>
      </c>
      <c r="AH16" s="30">
        <v>690</v>
      </c>
      <c r="AI16" s="30">
        <v>823</v>
      </c>
      <c r="AJ16" s="3">
        <v>413</v>
      </c>
      <c r="AK16" s="31">
        <v>1393</v>
      </c>
      <c r="AL16" s="31">
        <v>1362.5</v>
      </c>
    </row>
    <row r="17" spans="1:38" x14ac:dyDescent="0.25">
      <c r="A17" s="2">
        <v>41821</v>
      </c>
      <c r="B17" s="28">
        <v>616</v>
      </c>
      <c r="C17" s="28">
        <v>625.75</v>
      </c>
      <c r="D17" s="28">
        <v>530.25</v>
      </c>
      <c r="E17" s="28">
        <v>367</v>
      </c>
      <c r="F17" s="28">
        <v>1224.5</v>
      </c>
      <c r="G17" s="3">
        <v>585.34</v>
      </c>
      <c r="H17" s="3">
        <v>499.8</v>
      </c>
      <c r="I17" s="3">
        <v>594.30999999999995</v>
      </c>
      <c r="J17" s="3">
        <v>1205.27</v>
      </c>
      <c r="K17" s="3">
        <v>337.13</v>
      </c>
      <c r="L17" s="3">
        <v>844.13</v>
      </c>
      <c r="M17" s="29">
        <v>771.00000000000011</v>
      </c>
      <c r="N17" s="29">
        <v>651</v>
      </c>
      <c r="O17" s="29">
        <v>816</v>
      </c>
      <c r="P17" s="29">
        <v>676</v>
      </c>
      <c r="Q17" s="29">
        <v>1026</v>
      </c>
      <c r="R17" s="29">
        <v>686</v>
      </c>
      <c r="S17" s="29">
        <v>799</v>
      </c>
      <c r="T17" s="29">
        <v>579.5</v>
      </c>
      <c r="U17" s="29">
        <v>599.5</v>
      </c>
      <c r="V17" s="29">
        <v>608.5</v>
      </c>
      <c r="W17" s="29">
        <v>571.5</v>
      </c>
      <c r="X17" s="29">
        <v>563.5</v>
      </c>
      <c r="Y17" s="29">
        <v>591</v>
      </c>
      <c r="Z17" s="29">
        <v>576</v>
      </c>
      <c r="AA17" s="29">
        <v>556</v>
      </c>
      <c r="AB17" s="3">
        <v>499.5</v>
      </c>
      <c r="AC17" s="3">
        <v>457.5</v>
      </c>
      <c r="AD17" s="3">
        <v>581.75</v>
      </c>
      <c r="AE17" s="3">
        <v>530.25</v>
      </c>
      <c r="AF17" s="30">
        <v>515.25</v>
      </c>
      <c r="AG17" s="30">
        <v>592.5</v>
      </c>
      <c r="AH17" s="30">
        <v>585</v>
      </c>
      <c r="AI17" s="30">
        <v>705.5</v>
      </c>
      <c r="AJ17" s="3">
        <v>353.5</v>
      </c>
      <c r="AK17" s="31">
        <v>1254.5</v>
      </c>
      <c r="AL17" s="31">
        <v>1202</v>
      </c>
    </row>
    <row r="18" spans="1:38" x14ac:dyDescent="0.25">
      <c r="A18" s="2">
        <v>41852</v>
      </c>
      <c r="B18" s="28">
        <v>615</v>
      </c>
      <c r="C18" s="28">
        <v>626.25</v>
      </c>
      <c r="D18" s="28">
        <v>550.25</v>
      </c>
      <c r="E18" s="28">
        <v>364.75</v>
      </c>
      <c r="F18" s="28">
        <v>1089.5</v>
      </c>
      <c r="G18" s="3">
        <v>587.04</v>
      </c>
      <c r="H18" s="3">
        <v>515.17999999999995</v>
      </c>
      <c r="I18" s="3">
        <v>595.4</v>
      </c>
      <c r="J18" s="3">
        <v>1179.7</v>
      </c>
      <c r="K18" s="3">
        <v>339.36</v>
      </c>
      <c r="L18" s="3">
        <v>835</v>
      </c>
      <c r="M18" s="29">
        <v>765</v>
      </c>
      <c r="N18" s="29">
        <v>615</v>
      </c>
      <c r="O18" s="29">
        <v>902.25</v>
      </c>
      <c r="P18" s="29">
        <v>664.75</v>
      </c>
      <c r="Q18" s="29">
        <v>1142.5</v>
      </c>
      <c r="R18" s="29">
        <v>690</v>
      </c>
      <c r="S18" s="29">
        <v>815.75</v>
      </c>
      <c r="T18" s="29">
        <v>602.5</v>
      </c>
      <c r="U18" s="29">
        <v>625.5</v>
      </c>
      <c r="V18" s="29">
        <v>619.5</v>
      </c>
      <c r="W18" s="29">
        <v>590.5</v>
      </c>
      <c r="X18" s="29">
        <v>583.5</v>
      </c>
      <c r="Y18" s="29">
        <v>585</v>
      </c>
      <c r="Z18" s="29">
        <v>570</v>
      </c>
      <c r="AA18" s="29">
        <v>555</v>
      </c>
      <c r="AB18" s="3">
        <v>502</v>
      </c>
      <c r="AC18" s="3">
        <v>463</v>
      </c>
      <c r="AD18" s="3">
        <v>596.75</v>
      </c>
      <c r="AE18" s="3">
        <v>558</v>
      </c>
      <c r="AF18" s="30">
        <v>530.75</v>
      </c>
      <c r="AG18" s="30">
        <v>595.5</v>
      </c>
      <c r="AH18" s="30">
        <v>568.5</v>
      </c>
      <c r="AI18" s="30">
        <v>716.25</v>
      </c>
      <c r="AJ18" s="3">
        <v>362</v>
      </c>
      <c r="AK18" s="31">
        <v>1237</v>
      </c>
      <c r="AL18" s="31">
        <v>1236.5</v>
      </c>
    </row>
    <row r="19" spans="1:38" x14ac:dyDescent="0.25">
      <c r="A19" s="2">
        <v>41883</v>
      </c>
      <c r="B19" s="28">
        <v>533.5</v>
      </c>
      <c r="C19" s="28">
        <v>558</v>
      </c>
      <c r="D19" s="28">
        <v>477.75</v>
      </c>
      <c r="E19" s="28">
        <v>320.75</v>
      </c>
      <c r="F19" s="28">
        <v>913.25</v>
      </c>
      <c r="G19" s="3">
        <v>509.85</v>
      </c>
      <c r="H19" s="3">
        <v>427.97</v>
      </c>
      <c r="I19" s="3">
        <v>525.36</v>
      </c>
      <c r="J19" s="3">
        <v>856.56</v>
      </c>
      <c r="K19" s="3">
        <v>283.64999999999998</v>
      </c>
      <c r="L19" s="3">
        <v>1092.3800000000001</v>
      </c>
      <c r="M19" s="29">
        <v>673</v>
      </c>
      <c r="N19" s="29">
        <v>463.99999999999994</v>
      </c>
      <c r="O19" s="29">
        <v>753.5</v>
      </c>
      <c r="P19" s="29">
        <v>563.5</v>
      </c>
      <c r="Q19" s="29">
        <v>1096</v>
      </c>
      <c r="R19" s="29">
        <v>588</v>
      </c>
      <c r="S19" s="29">
        <v>808.5</v>
      </c>
      <c r="T19" s="29">
        <v>545.5</v>
      </c>
      <c r="U19" s="29">
        <v>565.5</v>
      </c>
      <c r="V19" s="29">
        <v>590.5</v>
      </c>
      <c r="W19" s="29">
        <v>561.5</v>
      </c>
      <c r="X19" s="29">
        <v>536.5</v>
      </c>
      <c r="Y19" s="29">
        <v>489</v>
      </c>
      <c r="Z19" s="29">
        <v>484</v>
      </c>
      <c r="AA19" s="29">
        <v>469</v>
      </c>
      <c r="AB19" s="3">
        <v>326</v>
      </c>
      <c r="AC19" s="3">
        <v>299</v>
      </c>
      <c r="AD19" s="3">
        <v>547.25</v>
      </c>
      <c r="AE19" s="3">
        <v>477.25</v>
      </c>
      <c r="AF19" s="30">
        <v>432.5</v>
      </c>
      <c r="AG19" s="30">
        <v>518</v>
      </c>
      <c r="AH19" s="30">
        <v>503</v>
      </c>
      <c r="AI19" s="30">
        <v>628.5</v>
      </c>
      <c r="AJ19" s="3">
        <v>282</v>
      </c>
      <c r="AK19" s="31">
        <v>886</v>
      </c>
      <c r="AL19" s="31">
        <v>853</v>
      </c>
    </row>
    <row r="20" spans="1:38" x14ac:dyDescent="0.25">
      <c r="A20" s="2">
        <v>41913</v>
      </c>
      <c r="B20" s="28">
        <v>574.25</v>
      </c>
      <c r="C20" s="28">
        <v>593.75</v>
      </c>
      <c r="D20" s="28">
        <v>532.5</v>
      </c>
      <c r="E20" s="28">
        <v>376.75</v>
      </c>
      <c r="F20" s="28">
        <v>1046.5</v>
      </c>
      <c r="G20" s="3">
        <v>551.57000000000005</v>
      </c>
      <c r="H20" s="3">
        <v>493.07</v>
      </c>
      <c r="I20" s="3">
        <v>580.94000000000005</v>
      </c>
      <c r="J20" s="3">
        <v>985.73</v>
      </c>
      <c r="K20" s="3">
        <v>335.63</v>
      </c>
      <c r="L20" s="3">
        <v>1156.67</v>
      </c>
      <c r="M20" s="29">
        <v>751.5</v>
      </c>
      <c r="N20" s="29">
        <v>504</v>
      </c>
      <c r="O20" s="29">
        <v>821.75</v>
      </c>
      <c r="P20" s="29">
        <v>604.25</v>
      </c>
      <c r="Q20" s="29">
        <v>1099</v>
      </c>
      <c r="R20" s="29">
        <v>629</v>
      </c>
      <c r="S20" s="29">
        <v>919.25</v>
      </c>
      <c r="T20" s="29">
        <v>652</v>
      </c>
      <c r="U20" s="29">
        <v>652.5</v>
      </c>
      <c r="V20" s="29">
        <v>651.5</v>
      </c>
      <c r="W20" s="29">
        <v>685</v>
      </c>
      <c r="X20" s="29">
        <v>615.5</v>
      </c>
      <c r="Y20" s="29">
        <v>539</v>
      </c>
      <c r="Z20" s="29">
        <v>524</v>
      </c>
      <c r="AA20" s="29">
        <v>519</v>
      </c>
      <c r="AB20" s="3">
        <v>449.5</v>
      </c>
      <c r="AC20" s="3">
        <v>447</v>
      </c>
      <c r="AD20" s="3">
        <v>633</v>
      </c>
      <c r="AE20" s="3">
        <v>537</v>
      </c>
      <c r="AF20" s="30">
        <v>458.25</v>
      </c>
      <c r="AG20" s="30">
        <v>554</v>
      </c>
      <c r="AH20" s="30">
        <v>551.5</v>
      </c>
      <c r="AI20" s="30">
        <v>703.75</v>
      </c>
      <c r="AJ20" s="3">
        <v>339.5</v>
      </c>
      <c r="AK20" s="31">
        <v>1022</v>
      </c>
      <c r="AL20" s="31">
        <v>991.5</v>
      </c>
    </row>
    <row r="21" spans="1:38" x14ac:dyDescent="0.25">
      <c r="A21" s="2">
        <v>41944</v>
      </c>
      <c r="B21" s="28">
        <v>598.5</v>
      </c>
      <c r="C21" s="28">
        <v>621</v>
      </c>
      <c r="D21" s="28">
        <v>562</v>
      </c>
      <c r="E21" s="28">
        <v>388.75</v>
      </c>
      <c r="F21" s="28">
        <v>1047</v>
      </c>
      <c r="G21" s="3">
        <v>582.22</v>
      </c>
      <c r="H21" s="3">
        <v>528.77</v>
      </c>
      <c r="I21" s="3">
        <v>620.45000000000005</v>
      </c>
      <c r="J21" s="3">
        <v>997.98</v>
      </c>
      <c r="K21" s="3">
        <v>350.19</v>
      </c>
      <c r="L21" s="3">
        <v>1127.25</v>
      </c>
      <c r="M21" s="29">
        <v>763.00000000000011</v>
      </c>
      <c r="N21" s="29">
        <v>573</v>
      </c>
      <c r="O21" s="29">
        <v>835.25</v>
      </c>
      <c r="P21" s="29">
        <v>622.75</v>
      </c>
      <c r="Q21" s="29">
        <v>1002.9999999999999</v>
      </c>
      <c r="R21" s="29">
        <v>648</v>
      </c>
      <c r="S21" s="29">
        <v>963.75</v>
      </c>
      <c r="T21" s="29">
        <v>700</v>
      </c>
      <c r="U21" s="29">
        <v>692.5</v>
      </c>
      <c r="V21" s="29">
        <v>687</v>
      </c>
      <c r="W21" s="29">
        <v>693</v>
      </c>
      <c r="X21" s="29">
        <v>658.5</v>
      </c>
      <c r="Y21" s="29">
        <v>583</v>
      </c>
      <c r="Z21" s="29">
        <v>583</v>
      </c>
      <c r="AA21" s="29">
        <v>583</v>
      </c>
      <c r="AB21" s="3">
        <v>552</v>
      </c>
      <c r="AC21" s="3">
        <v>515.5</v>
      </c>
      <c r="AD21" s="3">
        <v>667.5</v>
      </c>
      <c r="AE21" s="3">
        <v>567.5</v>
      </c>
      <c r="AF21" s="30">
        <v>507.5</v>
      </c>
      <c r="AG21" s="30">
        <v>580.75</v>
      </c>
      <c r="AH21" s="30">
        <v>586.5</v>
      </c>
      <c r="AI21" s="30">
        <v>727.25</v>
      </c>
      <c r="AJ21" s="3">
        <v>355.5</v>
      </c>
      <c r="AK21" s="31">
        <v>1039</v>
      </c>
      <c r="AL21" s="31">
        <v>995.5</v>
      </c>
    </row>
    <row r="22" spans="1:38" x14ac:dyDescent="0.25">
      <c r="A22" s="2">
        <v>41974</v>
      </c>
      <c r="B22" s="28">
        <v>622</v>
      </c>
      <c r="C22" s="28">
        <v>626.5</v>
      </c>
      <c r="D22" s="28">
        <v>589.75</v>
      </c>
      <c r="E22" s="28">
        <v>397</v>
      </c>
      <c r="F22" s="28">
        <v>1019.25</v>
      </c>
      <c r="G22" s="3">
        <v>582.51</v>
      </c>
      <c r="H22" s="3">
        <v>557.4</v>
      </c>
      <c r="I22" s="3">
        <v>608.41</v>
      </c>
      <c r="J22" s="3">
        <v>968.03</v>
      </c>
      <c r="K22" s="3">
        <v>363.52</v>
      </c>
      <c r="L22" s="3">
        <v>1036.1099999999999</v>
      </c>
      <c r="M22" s="29">
        <v>699.49999999999989</v>
      </c>
      <c r="N22" s="29">
        <v>592</v>
      </c>
      <c r="O22" s="29">
        <v>752</v>
      </c>
      <c r="P22" s="29">
        <v>642</v>
      </c>
      <c r="Q22" s="29">
        <v>984.50000000000011</v>
      </c>
      <c r="R22" s="29">
        <v>667</v>
      </c>
      <c r="S22" s="29">
        <v>855</v>
      </c>
      <c r="T22" s="29">
        <v>687</v>
      </c>
      <c r="U22" s="29">
        <v>671</v>
      </c>
      <c r="V22" s="29">
        <v>648</v>
      </c>
      <c r="W22" s="29">
        <v>688.5</v>
      </c>
      <c r="X22" s="29">
        <v>626.5</v>
      </c>
      <c r="Y22" s="29">
        <v>592</v>
      </c>
      <c r="Z22" s="29">
        <v>597</v>
      </c>
      <c r="AA22" s="29">
        <v>597</v>
      </c>
      <c r="AB22" s="3">
        <v>594</v>
      </c>
      <c r="AC22" s="3">
        <v>547.5</v>
      </c>
      <c r="AD22" s="3">
        <v>680</v>
      </c>
      <c r="AE22" s="3">
        <v>595.75</v>
      </c>
      <c r="AF22" s="30">
        <v>513</v>
      </c>
      <c r="AG22" s="30">
        <v>586.25</v>
      </c>
      <c r="AH22" s="30">
        <v>594.5</v>
      </c>
      <c r="AI22" s="30">
        <v>720.5</v>
      </c>
      <c r="AJ22" s="3">
        <v>372</v>
      </c>
      <c r="AK22" s="31">
        <v>1010</v>
      </c>
      <c r="AL22" s="31">
        <v>970.5</v>
      </c>
    </row>
    <row r="23" spans="1:38" x14ac:dyDescent="0.25">
      <c r="A23" s="2">
        <v>42005</v>
      </c>
      <c r="B23" s="28">
        <v>556.75</v>
      </c>
      <c r="C23" s="28">
        <v>540.25</v>
      </c>
      <c r="D23" s="28">
        <v>502.75</v>
      </c>
      <c r="E23" s="28">
        <v>370</v>
      </c>
      <c r="F23" s="28">
        <v>961</v>
      </c>
      <c r="G23" s="3">
        <v>499.45</v>
      </c>
      <c r="H23" s="3">
        <v>473.24</v>
      </c>
      <c r="I23" s="3">
        <v>553.79</v>
      </c>
      <c r="J23" s="3">
        <v>912.84</v>
      </c>
      <c r="K23" s="3">
        <v>343.8</v>
      </c>
      <c r="L23" s="3">
        <v>897.37</v>
      </c>
      <c r="M23" s="29">
        <v>664.5</v>
      </c>
      <c r="N23" s="29">
        <v>522</v>
      </c>
      <c r="O23" s="29">
        <v>706.75</v>
      </c>
      <c r="P23" s="29">
        <v>571.75</v>
      </c>
      <c r="Q23" s="29">
        <v>869.5</v>
      </c>
      <c r="R23" s="29">
        <v>597</v>
      </c>
      <c r="S23" s="29">
        <v>821.75</v>
      </c>
      <c r="T23" s="29">
        <v>621</v>
      </c>
      <c r="U23" s="29">
        <v>614.5</v>
      </c>
      <c r="V23" s="29">
        <v>609</v>
      </c>
      <c r="W23" s="29">
        <v>587</v>
      </c>
      <c r="X23" s="29">
        <v>598.5</v>
      </c>
      <c r="Y23" s="29">
        <v>527</v>
      </c>
      <c r="Z23" s="29">
        <v>520</v>
      </c>
      <c r="AA23" s="29">
        <v>520</v>
      </c>
      <c r="AB23" s="3">
        <v>507</v>
      </c>
      <c r="AC23" s="3">
        <v>467</v>
      </c>
      <c r="AD23" s="3">
        <v>583.25</v>
      </c>
      <c r="AE23" s="3">
        <v>512.25</v>
      </c>
      <c r="AF23" s="32">
        <v>455</v>
      </c>
      <c r="AG23" s="30">
        <v>505</v>
      </c>
      <c r="AH23" s="30">
        <v>510</v>
      </c>
      <c r="AI23" s="30">
        <v>637.75</v>
      </c>
      <c r="AJ23" s="3">
        <v>350.5</v>
      </c>
      <c r="AK23" s="31">
        <v>948.5</v>
      </c>
      <c r="AL23" s="31">
        <v>911</v>
      </c>
    </row>
    <row r="24" spans="1:38" x14ac:dyDescent="0.25">
      <c r="A24" s="2">
        <v>42036</v>
      </c>
      <c r="B24" s="28">
        <v>556</v>
      </c>
      <c r="C24" s="28">
        <v>534.5</v>
      </c>
      <c r="D24" s="28">
        <v>517.5</v>
      </c>
      <c r="E24" s="28">
        <v>393.25</v>
      </c>
      <c r="F24" s="28">
        <v>1030.75</v>
      </c>
      <c r="G24" s="3">
        <v>499.1</v>
      </c>
      <c r="H24" s="3">
        <v>487.91</v>
      </c>
      <c r="I24" s="3">
        <v>569.04</v>
      </c>
      <c r="J24" s="3">
        <v>984.41</v>
      </c>
      <c r="K24" s="3">
        <v>365.26</v>
      </c>
      <c r="L24" s="3">
        <v>854.2</v>
      </c>
      <c r="M24" s="29">
        <v>671</v>
      </c>
      <c r="N24" s="29">
        <v>532</v>
      </c>
      <c r="O24" s="29">
        <v>746.5</v>
      </c>
      <c r="P24" s="29">
        <v>581.5</v>
      </c>
      <c r="Q24" s="29">
        <v>974</v>
      </c>
      <c r="R24" s="29">
        <v>606</v>
      </c>
      <c r="S24" s="29">
        <v>846</v>
      </c>
      <c r="T24" s="29">
        <v>661</v>
      </c>
      <c r="U24" s="29">
        <v>632</v>
      </c>
      <c r="V24" s="29">
        <v>638.5</v>
      </c>
      <c r="W24" s="29">
        <v>627</v>
      </c>
      <c r="X24" s="29">
        <v>626.5</v>
      </c>
      <c r="Y24" s="29">
        <v>542</v>
      </c>
      <c r="Z24" s="29">
        <v>534</v>
      </c>
      <c r="AA24" s="29">
        <v>534</v>
      </c>
      <c r="AB24" s="3">
        <v>517.5</v>
      </c>
      <c r="AC24" s="3">
        <v>484.5</v>
      </c>
      <c r="AD24" s="3">
        <v>607.5</v>
      </c>
      <c r="AE24" s="3">
        <v>527</v>
      </c>
      <c r="AF24" s="32">
        <v>479.5</v>
      </c>
      <c r="AG24" s="30">
        <v>504.5</v>
      </c>
      <c r="AH24" s="30">
        <v>512.5</v>
      </c>
      <c r="AI24" s="30">
        <v>632</v>
      </c>
      <c r="AJ24" s="3">
        <v>367.5</v>
      </c>
      <c r="AK24" s="31">
        <v>1021</v>
      </c>
      <c r="AL24" s="31">
        <v>983</v>
      </c>
    </row>
    <row r="25" spans="1:38" x14ac:dyDescent="0.25">
      <c r="A25" s="2">
        <v>42064</v>
      </c>
      <c r="B25" s="28">
        <v>576</v>
      </c>
      <c r="C25" s="28">
        <v>559.25</v>
      </c>
      <c r="D25" s="28">
        <v>511.75</v>
      </c>
      <c r="E25" s="28">
        <v>376.25</v>
      </c>
      <c r="F25" s="28">
        <v>973.25</v>
      </c>
      <c r="G25" s="3">
        <v>523.54</v>
      </c>
      <c r="H25" s="3">
        <v>484.95</v>
      </c>
      <c r="I25" s="3">
        <v>593.99</v>
      </c>
      <c r="J25" s="3">
        <v>928.97</v>
      </c>
      <c r="K25" s="3">
        <v>354.86</v>
      </c>
      <c r="L25" s="3">
        <v>823</v>
      </c>
      <c r="M25" s="29">
        <v>661</v>
      </c>
      <c r="N25" s="29">
        <v>551</v>
      </c>
      <c r="O25" s="29">
        <v>771</v>
      </c>
      <c r="P25" s="29">
        <v>601</v>
      </c>
      <c r="Q25" s="29">
        <v>1001</v>
      </c>
      <c r="R25" s="29">
        <v>626</v>
      </c>
      <c r="S25" s="29">
        <v>886</v>
      </c>
      <c r="T25" s="29">
        <v>678.5</v>
      </c>
      <c r="U25" s="29">
        <v>650</v>
      </c>
      <c r="V25" s="29">
        <v>657</v>
      </c>
      <c r="W25" s="29">
        <v>647.5</v>
      </c>
      <c r="X25" s="29">
        <v>628.5</v>
      </c>
      <c r="Y25" s="29">
        <v>556</v>
      </c>
      <c r="Z25" s="29">
        <v>566</v>
      </c>
      <c r="AA25" s="29">
        <v>566</v>
      </c>
      <c r="AB25" s="3">
        <v>511</v>
      </c>
      <c r="AC25" s="3">
        <v>474</v>
      </c>
      <c r="AD25" s="3">
        <v>596.75</v>
      </c>
      <c r="AE25" s="3">
        <v>517.75</v>
      </c>
      <c r="AF25" s="32">
        <v>524</v>
      </c>
      <c r="AG25" s="30">
        <v>524</v>
      </c>
      <c r="AH25" s="30">
        <v>541.5</v>
      </c>
      <c r="AI25" s="30">
        <v>639.25</v>
      </c>
      <c r="AJ25" s="3">
        <v>357.5</v>
      </c>
      <c r="AK25" s="31">
        <v>962</v>
      </c>
      <c r="AL25" s="31">
        <v>928</v>
      </c>
    </row>
    <row r="26" spans="1:38" x14ac:dyDescent="0.25">
      <c r="A26" s="2">
        <v>42095</v>
      </c>
      <c r="B26" s="28">
        <v>523.25</v>
      </c>
      <c r="C26" s="28">
        <v>490.25</v>
      </c>
      <c r="D26" s="28">
        <v>467</v>
      </c>
      <c r="E26" s="28">
        <v>366.25</v>
      </c>
      <c r="F26" s="28">
        <v>978.5</v>
      </c>
      <c r="G26" s="3">
        <v>448.86</v>
      </c>
      <c r="H26" s="3">
        <v>441.86</v>
      </c>
      <c r="I26" s="3">
        <v>503</v>
      </c>
      <c r="J26" s="3">
        <v>936.33</v>
      </c>
      <c r="K26" s="3">
        <v>344.64</v>
      </c>
      <c r="L26" s="3">
        <v>785.69</v>
      </c>
      <c r="M26" s="29">
        <v>638</v>
      </c>
      <c r="N26" s="29">
        <v>513</v>
      </c>
      <c r="O26" s="29">
        <v>738.25</v>
      </c>
      <c r="P26" s="29">
        <v>563</v>
      </c>
      <c r="Q26" s="29">
        <v>888.00000000000011</v>
      </c>
      <c r="R26" s="29">
        <v>588</v>
      </c>
      <c r="S26" s="29">
        <v>738.25</v>
      </c>
      <c r="T26" s="29">
        <v>585.5</v>
      </c>
      <c r="U26" s="29">
        <v>567</v>
      </c>
      <c r="V26" s="29">
        <v>570</v>
      </c>
      <c r="W26" s="29">
        <v>562</v>
      </c>
      <c r="X26" s="29">
        <v>554.5</v>
      </c>
      <c r="Y26" s="29">
        <v>508</v>
      </c>
      <c r="Z26" s="29">
        <v>508</v>
      </c>
      <c r="AA26" s="29">
        <v>508</v>
      </c>
      <c r="AB26" s="3">
        <v>468</v>
      </c>
      <c r="AC26" s="3">
        <v>425.5</v>
      </c>
      <c r="AD26" s="3">
        <v>511.5</v>
      </c>
      <c r="AE26" s="3">
        <v>470.5</v>
      </c>
      <c r="AF26" s="32">
        <v>484.5</v>
      </c>
      <c r="AG26" s="30">
        <v>459.5</v>
      </c>
      <c r="AH26" s="30">
        <v>471.5</v>
      </c>
      <c r="AI26" s="30">
        <v>567.75</v>
      </c>
      <c r="AJ26" s="3">
        <v>350</v>
      </c>
      <c r="AK26" s="31">
        <v>970.5</v>
      </c>
      <c r="AL26" s="31">
        <v>952</v>
      </c>
    </row>
    <row r="27" spans="1:38" x14ac:dyDescent="0.25">
      <c r="A27" s="2">
        <v>42125</v>
      </c>
      <c r="B27" s="28">
        <v>530.75</v>
      </c>
      <c r="C27" s="28">
        <v>498.75</v>
      </c>
      <c r="D27" s="28">
        <v>477</v>
      </c>
      <c r="E27" s="28">
        <v>351.5</v>
      </c>
      <c r="F27" s="28">
        <v>934</v>
      </c>
      <c r="G27" s="3">
        <v>461.44</v>
      </c>
      <c r="H27" s="3">
        <v>452.49</v>
      </c>
      <c r="I27" s="3">
        <v>519.21</v>
      </c>
      <c r="J27" s="3">
        <v>900.89</v>
      </c>
      <c r="K27" s="3">
        <v>333.07</v>
      </c>
      <c r="L27" s="3">
        <v>788</v>
      </c>
      <c r="M27" s="29">
        <v>626</v>
      </c>
      <c r="N27" s="29">
        <v>505.99999999999994</v>
      </c>
      <c r="O27" s="29">
        <v>710.75</v>
      </c>
      <c r="P27" s="29">
        <v>555.75</v>
      </c>
      <c r="Q27" s="29">
        <v>931</v>
      </c>
      <c r="R27" s="29">
        <v>581</v>
      </c>
      <c r="S27" s="29">
        <v>728.25</v>
      </c>
      <c r="T27" s="29">
        <v>565.5</v>
      </c>
      <c r="U27" s="29">
        <v>539</v>
      </c>
      <c r="V27" s="29">
        <v>545.5</v>
      </c>
      <c r="W27" s="29">
        <v>546</v>
      </c>
      <c r="X27" s="29">
        <v>531.5</v>
      </c>
      <c r="Y27" s="29">
        <v>501</v>
      </c>
      <c r="Z27" s="29">
        <v>511</v>
      </c>
      <c r="AA27" s="29">
        <v>511</v>
      </c>
      <c r="AB27" s="3">
        <v>478.5</v>
      </c>
      <c r="AC27" s="3">
        <v>444</v>
      </c>
      <c r="AD27" s="3">
        <v>544.5</v>
      </c>
      <c r="AE27" s="3">
        <v>478</v>
      </c>
      <c r="AF27" s="30">
        <v>508.75</v>
      </c>
      <c r="AG27" s="30">
        <v>472.5</v>
      </c>
      <c r="AH27" s="30">
        <v>466.5</v>
      </c>
      <c r="AI27" s="30">
        <v>553.75</v>
      </c>
      <c r="AJ27" s="3">
        <v>339.5</v>
      </c>
      <c r="AK27" s="31">
        <v>930.5</v>
      </c>
      <c r="AL27" s="31">
        <v>899.5</v>
      </c>
    </row>
    <row r="28" spans="1:38" x14ac:dyDescent="0.25">
      <c r="A28" s="2">
        <v>42156</v>
      </c>
      <c r="B28" s="28">
        <v>622.25</v>
      </c>
      <c r="C28" s="28">
        <v>593.25</v>
      </c>
      <c r="D28" s="28">
        <v>614.75</v>
      </c>
      <c r="E28" s="28">
        <v>431.5</v>
      </c>
      <c r="F28" s="28">
        <v>1056.25</v>
      </c>
      <c r="G28" s="3">
        <v>563.4</v>
      </c>
      <c r="H28" s="3">
        <v>579.78</v>
      </c>
      <c r="I28" s="3">
        <v>604.53</v>
      </c>
      <c r="J28" s="3">
        <v>1012.01</v>
      </c>
      <c r="K28" s="3">
        <v>389.29</v>
      </c>
      <c r="L28" s="3">
        <v>746.95</v>
      </c>
      <c r="M28" s="29">
        <v>724.5</v>
      </c>
      <c r="N28" s="29">
        <v>602</v>
      </c>
      <c r="O28" s="29">
        <v>794.75</v>
      </c>
      <c r="P28" s="29">
        <v>652.25</v>
      </c>
      <c r="Q28" s="29">
        <v>961.99999999999989</v>
      </c>
      <c r="R28" s="29">
        <v>677</v>
      </c>
      <c r="S28" s="29">
        <v>772.25</v>
      </c>
      <c r="T28" s="29">
        <v>629</v>
      </c>
      <c r="U28" s="29">
        <v>629</v>
      </c>
      <c r="V28" s="29">
        <v>637.5</v>
      </c>
      <c r="W28" s="29">
        <v>633.5</v>
      </c>
      <c r="X28" s="29">
        <v>603</v>
      </c>
      <c r="Y28" s="29">
        <v>607</v>
      </c>
      <c r="Z28" s="29">
        <v>602</v>
      </c>
      <c r="AA28" s="29">
        <v>602</v>
      </c>
      <c r="AB28" s="3">
        <v>587.5</v>
      </c>
      <c r="AC28" s="3">
        <v>547.5</v>
      </c>
      <c r="AD28" s="3">
        <v>655.25</v>
      </c>
      <c r="AE28" s="3">
        <v>615.75</v>
      </c>
      <c r="AF28" s="30">
        <v>612.25</v>
      </c>
      <c r="AG28" s="30">
        <v>562.5</v>
      </c>
      <c r="AH28" s="30">
        <v>560.5</v>
      </c>
      <c r="AI28" s="30">
        <v>606.75</v>
      </c>
      <c r="AJ28" s="3">
        <v>397.5</v>
      </c>
      <c r="AK28" s="31">
        <v>1046.5</v>
      </c>
      <c r="AL28" s="31">
        <v>1011.5</v>
      </c>
    </row>
    <row r="29" spans="1:38" x14ac:dyDescent="0.25">
      <c r="A29" s="2">
        <v>42186</v>
      </c>
      <c r="B29" s="28">
        <v>523.5</v>
      </c>
      <c r="C29" s="28">
        <v>492.25</v>
      </c>
      <c r="D29" s="28">
        <v>499.25</v>
      </c>
      <c r="E29" s="28">
        <v>381.25</v>
      </c>
      <c r="F29" s="28">
        <v>980.75</v>
      </c>
      <c r="G29" s="3">
        <v>446.78</v>
      </c>
      <c r="H29" s="3">
        <v>443.41</v>
      </c>
      <c r="I29" s="3">
        <v>471.97</v>
      </c>
      <c r="J29" s="3">
        <v>938.06</v>
      </c>
      <c r="K29" s="3">
        <v>342.78</v>
      </c>
      <c r="L29" s="3">
        <v>785.11</v>
      </c>
      <c r="M29" s="29">
        <v>574</v>
      </c>
      <c r="N29" s="29">
        <v>488</v>
      </c>
      <c r="O29" s="29">
        <v>633.5</v>
      </c>
      <c r="P29" s="29">
        <v>538.5</v>
      </c>
      <c r="Q29" s="29">
        <v>824</v>
      </c>
      <c r="R29" s="29">
        <v>564</v>
      </c>
      <c r="S29" s="29">
        <v>613.5</v>
      </c>
      <c r="T29" s="29">
        <v>478.5</v>
      </c>
      <c r="U29" s="29">
        <v>482</v>
      </c>
      <c r="V29" s="29">
        <v>492.5</v>
      </c>
      <c r="W29" s="29">
        <v>485</v>
      </c>
      <c r="X29" s="29">
        <v>450.5</v>
      </c>
      <c r="Y29" s="29">
        <v>484</v>
      </c>
      <c r="Z29" s="29">
        <v>474</v>
      </c>
      <c r="AA29" s="29">
        <v>474</v>
      </c>
      <c r="AB29" s="3">
        <v>459</v>
      </c>
      <c r="AC29" s="3">
        <v>413</v>
      </c>
      <c r="AD29" s="3">
        <v>532.5</v>
      </c>
      <c r="AE29" s="3">
        <v>517.75</v>
      </c>
      <c r="AF29" s="30">
        <v>489.75</v>
      </c>
      <c r="AG29" s="30">
        <v>448</v>
      </c>
      <c r="AH29" s="30">
        <v>447</v>
      </c>
      <c r="AI29" s="30">
        <v>485.5</v>
      </c>
      <c r="AJ29" s="3">
        <v>352</v>
      </c>
      <c r="AK29" s="31">
        <v>988.5</v>
      </c>
      <c r="AL29" s="31">
        <v>946.5</v>
      </c>
    </row>
    <row r="30" spans="1:38" x14ac:dyDescent="0.25">
      <c r="A30" s="2">
        <v>42217</v>
      </c>
      <c r="B30" s="28">
        <v>496.75</v>
      </c>
      <c r="C30" s="28">
        <v>463.75</v>
      </c>
      <c r="D30" s="28">
        <v>482.5</v>
      </c>
      <c r="E30" s="28">
        <v>375.25</v>
      </c>
      <c r="F30" s="28">
        <v>897.5</v>
      </c>
      <c r="G30" s="3">
        <v>423.97</v>
      </c>
      <c r="H30" s="3">
        <v>425.64</v>
      </c>
      <c r="I30" s="3">
        <v>457.4</v>
      </c>
      <c r="J30" s="3">
        <v>872.28</v>
      </c>
      <c r="K30" s="3">
        <v>340.32</v>
      </c>
      <c r="L30" s="3">
        <v>614.19000000000005</v>
      </c>
      <c r="M30" s="29">
        <v>589</v>
      </c>
      <c r="N30" s="29">
        <v>474</v>
      </c>
      <c r="O30" s="29">
        <v>609.5</v>
      </c>
      <c r="P30" s="29">
        <v>524.5</v>
      </c>
      <c r="Q30" s="29">
        <v>747</v>
      </c>
      <c r="R30" s="29">
        <v>550</v>
      </c>
      <c r="S30" s="29">
        <v>622.5</v>
      </c>
      <c r="T30" s="29">
        <v>471.5</v>
      </c>
      <c r="U30" s="29">
        <v>484</v>
      </c>
      <c r="V30" s="29">
        <v>494.5</v>
      </c>
      <c r="W30" s="29">
        <v>486.5</v>
      </c>
      <c r="X30" s="29">
        <v>460.5</v>
      </c>
      <c r="Y30" s="29">
        <v>470</v>
      </c>
      <c r="Z30" s="29">
        <v>450</v>
      </c>
      <c r="AA30" s="29">
        <v>450</v>
      </c>
      <c r="AB30" s="3">
        <v>423.5</v>
      </c>
      <c r="AC30" s="3">
        <v>367.5</v>
      </c>
      <c r="AD30" s="3">
        <v>507</v>
      </c>
      <c r="AE30" s="3">
        <v>503.75</v>
      </c>
      <c r="AF30" s="30">
        <v>447.75</v>
      </c>
      <c r="AG30" s="30">
        <v>423.5</v>
      </c>
      <c r="AH30" s="30">
        <v>429</v>
      </c>
      <c r="AI30" s="30">
        <v>483.75</v>
      </c>
      <c r="AJ30" s="3">
        <v>347</v>
      </c>
      <c r="AK30" s="31">
        <v>887.5</v>
      </c>
      <c r="AL30" s="31">
        <v>900</v>
      </c>
    </row>
    <row r="31" spans="1:38" x14ac:dyDescent="0.25">
      <c r="A31" s="2">
        <v>42250</v>
      </c>
      <c r="B31" s="28">
        <v>527</v>
      </c>
      <c r="C31" s="28">
        <v>501.75</v>
      </c>
      <c r="D31" s="28">
        <v>512.75</v>
      </c>
      <c r="E31" s="28">
        <v>387.75</v>
      </c>
      <c r="F31" s="28">
        <v>892</v>
      </c>
      <c r="G31" s="3">
        <v>445.1</v>
      </c>
      <c r="H31" s="3">
        <v>453.26</v>
      </c>
      <c r="I31" s="3">
        <v>481.85</v>
      </c>
      <c r="J31" s="3">
        <v>837.57</v>
      </c>
      <c r="K31" s="3">
        <v>353.26</v>
      </c>
      <c r="L31" s="3">
        <v>619</v>
      </c>
      <c r="M31" s="29">
        <v>611.99999999999989</v>
      </c>
      <c r="N31" s="29">
        <v>487</v>
      </c>
      <c r="O31" s="29">
        <v>642</v>
      </c>
      <c r="P31" s="29">
        <v>537</v>
      </c>
      <c r="Q31" s="29">
        <v>695.5</v>
      </c>
      <c r="R31" s="29">
        <v>562</v>
      </c>
      <c r="S31" s="29">
        <v>655</v>
      </c>
      <c r="T31" s="29">
        <v>505.5</v>
      </c>
      <c r="U31" s="29">
        <v>513.5</v>
      </c>
      <c r="V31" s="29">
        <v>515</v>
      </c>
      <c r="W31" s="29">
        <v>508</v>
      </c>
      <c r="X31" s="29">
        <v>482.5</v>
      </c>
      <c r="Y31" s="29">
        <v>482</v>
      </c>
      <c r="Z31" s="29">
        <v>477</v>
      </c>
      <c r="AA31" s="29">
        <v>467</v>
      </c>
      <c r="AB31" s="3">
        <v>449.5</v>
      </c>
      <c r="AC31" s="3">
        <v>416</v>
      </c>
      <c r="AD31" s="3">
        <v>558.25</v>
      </c>
      <c r="AE31" s="3">
        <v>528.75</v>
      </c>
      <c r="AF31" s="30">
        <v>466.75</v>
      </c>
      <c r="AG31" s="30">
        <v>441</v>
      </c>
      <c r="AH31" s="30">
        <v>448.5</v>
      </c>
      <c r="AI31" s="30">
        <v>521.75</v>
      </c>
      <c r="AJ31" s="3">
        <v>368</v>
      </c>
      <c r="AK31" s="31">
        <v>867.5</v>
      </c>
      <c r="AL31" s="31">
        <v>829.5</v>
      </c>
    </row>
    <row r="32" spans="1:38" x14ac:dyDescent="0.25">
      <c r="A32" s="2">
        <v>42278</v>
      </c>
      <c r="B32" s="28">
        <v>525.5</v>
      </c>
      <c r="C32" s="28">
        <v>493.75</v>
      </c>
      <c r="D32" s="28">
        <v>522</v>
      </c>
      <c r="E32" s="28">
        <v>382.25</v>
      </c>
      <c r="F32" s="28">
        <v>883.75</v>
      </c>
      <c r="G32" s="3">
        <v>439.23</v>
      </c>
      <c r="H32" s="3">
        <v>471.69</v>
      </c>
      <c r="I32" s="3">
        <v>496.6</v>
      </c>
      <c r="J32" s="3">
        <v>830.99</v>
      </c>
      <c r="K32" s="3">
        <v>354.64</v>
      </c>
      <c r="L32" s="3">
        <v>633.19000000000005</v>
      </c>
      <c r="M32" s="29">
        <v>633</v>
      </c>
      <c r="N32" s="29">
        <v>486.00000000000006</v>
      </c>
      <c r="O32" s="29">
        <v>645.5</v>
      </c>
      <c r="P32" s="29">
        <v>535.5</v>
      </c>
      <c r="Q32" s="29">
        <v>713</v>
      </c>
      <c r="R32" s="29">
        <v>560</v>
      </c>
      <c r="S32" s="29">
        <v>658</v>
      </c>
      <c r="T32" s="29">
        <v>519.5</v>
      </c>
      <c r="U32" s="29">
        <v>531.5</v>
      </c>
      <c r="V32" s="29">
        <v>537</v>
      </c>
      <c r="W32" s="29">
        <v>529.5</v>
      </c>
      <c r="X32" s="29">
        <v>502</v>
      </c>
      <c r="Y32" s="29">
        <v>506</v>
      </c>
      <c r="Z32" s="29">
        <v>486</v>
      </c>
      <c r="AA32" s="29">
        <v>481</v>
      </c>
      <c r="AB32" s="3">
        <v>464.5</v>
      </c>
      <c r="AC32" s="3">
        <v>440</v>
      </c>
      <c r="AD32" s="3">
        <v>580</v>
      </c>
      <c r="AE32" s="3">
        <v>538</v>
      </c>
      <c r="AF32" s="30">
        <v>448.75</v>
      </c>
      <c r="AG32" s="30">
        <v>434.5</v>
      </c>
      <c r="AH32" s="30">
        <v>440.5</v>
      </c>
      <c r="AI32" s="30">
        <v>513.75</v>
      </c>
      <c r="AJ32" s="3">
        <v>369.5</v>
      </c>
      <c r="AK32" s="31">
        <v>870</v>
      </c>
      <c r="AL32" s="31">
        <v>821</v>
      </c>
    </row>
    <row r="33" spans="1:38" x14ac:dyDescent="0.25">
      <c r="A33" s="2">
        <v>42309</v>
      </c>
      <c r="B33" s="28">
        <v>523.25</v>
      </c>
      <c r="C33" s="28">
        <v>460</v>
      </c>
      <c r="D33" s="28">
        <v>457</v>
      </c>
      <c r="E33" s="28">
        <v>372.25</v>
      </c>
      <c r="F33" s="28">
        <v>881</v>
      </c>
      <c r="G33" s="3">
        <v>408.1</v>
      </c>
      <c r="H33" s="3">
        <v>422.53</v>
      </c>
      <c r="I33" s="3">
        <v>497.49</v>
      </c>
      <c r="J33" s="3">
        <v>836.37</v>
      </c>
      <c r="K33" s="3">
        <v>346.05</v>
      </c>
      <c r="L33" s="3">
        <v>647</v>
      </c>
      <c r="M33" s="29">
        <v>635.5</v>
      </c>
      <c r="N33" s="29">
        <v>478</v>
      </c>
      <c r="O33" s="29">
        <v>652.75</v>
      </c>
      <c r="P33" s="29">
        <v>527.75</v>
      </c>
      <c r="Q33" s="29">
        <v>713</v>
      </c>
      <c r="R33" s="29">
        <v>553</v>
      </c>
      <c r="S33" s="29">
        <v>649</v>
      </c>
      <c r="T33" s="29">
        <v>506</v>
      </c>
      <c r="U33" s="29">
        <v>510</v>
      </c>
      <c r="V33" s="29">
        <v>517.5</v>
      </c>
      <c r="W33" s="29">
        <v>511</v>
      </c>
      <c r="X33" s="29">
        <v>481.5</v>
      </c>
      <c r="Y33" s="29">
        <v>508</v>
      </c>
      <c r="Z33" s="29">
        <v>488</v>
      </c>
      <c r="AA33" s="29">
        <v>483</v>
      </c>
      <c r="AB33" s="3">
        <v>413.5</v>
      </c>
      <c r="AC33" s="3">
        <v>390.5</v>
      </c>
      <c r="AD33" s="3">
        <v>513.5</v>
      </c>
      <c r="AE33" s="3">
        <v>492.5</v>
      </c>
      <c r="AF33" s="30">
        <v>427</v>
      </c>
      <c r="AG33" s="30">
        <v>397.5</v>
      </c>
      <c r="AH33" s="30">
        <v>408.5</v>
      </c>
      <c r="AI33" s="30">
        <v>480.5</v>
      </c>
      <c r="AJ33" s="3">
        <v>361.5</v>
      </c>
      <c r="AK33" s="31">
        <v>878.5</v>
      </c>
      <c r="AL33" s="31">
        <v>827.5</v>
      </c>
    </row>
    <row r="34" spans="1:38" x14ac:dyDescent="0.25">
      <c r="A34" s="2">
        <v>42339</v>
      </c>
      <c r="B34" s="28">
        <v>493.25</v>
      </c>
      <c r="C34" s="28">
        <v>468.5</v>
      </c>
      <c r="D34" s="28">
        <v>470</v>
      </c>
      <c r="E34" s="28">
        <v>358.75</v>
      </c>
      <c r="F34" s="28">
        <v>871.25</v>
      </c>
      <c r="G34" s="3">
        <v>408.12</v>
      </c>
      <c r="H34" s="3">
        <v>425.38</v>
      </c>
      <c r="I34" s="3">
        <v>467.09</v>
      </c>
      <c r="J34" s="3">
        <v>818.77</v>
      </c>
      <c r="K34" s="3">
        <v>333.64</v>
      </c>
      <c r="L34" s="3">
        <v>624.38</v>
      </c>
      <c r="M34" s="29">
        <v>577.99999999999989</v>
      </c>
      <c r="N34" s="29">
        <v>463</v>
      </c>
      <c r="O34" s="29">
        <v>605.75</v>
      </c>
      <c r="P34" s="29">
        <v>513.25</v>
      </c>
      <c r="Q34" s="29">
        <v>663</v>
      </c>
      <c r="R34" s="29">
        <v>538</v>
      </c>
      <c r="S34" s="29">
        <v>622</v>
      </c>
      <c r="T34" s="29">
        <v>477.5</v>
      </c>
      <c r="U34" s="29">
        <v>479</v>
      </c>
      <c r="V34" s="29">
        <v>488.5</v>
      </c>
      <c r="W34" s="29">
        <v>481</v>
      </c>
      <c r="X34" s="29">
        <v>442</v>
      </c>
      <c r="Y34" s="29">
        <v>483</v>
      </c>
      <c r="Z34" s="29">
        <v>460</v>
      </c>
      <c r="AA34" s="29">
        <v>455</v>
      </c>
      <c r="AB34" s="3">
        <v>420</v>
      </c>
      <c r="AC34" s="3">
        <v>387</v>
      </c>
      <c r="AD34" s="3">
        <v>510.5</v>
      </c>
      <c r="AE34" s="3">
        <v>485</v>
      </c>
      <c r="AF34" s="30">
        <v>443.5</v>
      </c>
      <c r="AG34" s="30">
        <v>403.5</v>
      </c>
      <c r="AH34" s="30">
        <v>414</v>
      </c>
      <c r="AI34" s="30">
        <v>522</v>
      </c>
      <c r="AJ34" s="3">
        <v>350</v>
      </c>
      <c r="AK34" s="31">
        <v>863</v>
      </c>
      <c r="AL34" s="31">
        <v>808.5</v>
      </c>
    </row>
    <row r="35" spans="1:38" x14ac:dyDescent="0.25">
      <c r="A35" s="2">
        <v>42370</v>
      </c>
      <c r="B35" s="28">
        <v>500</v>
      </c>
      <c r="C35" s="28">
        <v>472</v>
      </c>
      <c r="D35" s="28">
        <v>479.25</v>
      </c>
      <c r="E35" s="28">
        <v>372</v>
      </c>
      <c r="F35" s="28">
        <v>882.25</v>
      </c>
      <c r="G35" s="3">
        <v>414.16</v>
      </c>
      <c r="H35" s="3">
        <v>437.3</v>
      </c>
      <c r="I35" s="3">
        <v>477.26</v>
      </c>
      <c r="J35" s="3">
        <v>835.42</v>
      </c>
      <c r="K35" s="3">
        <v>348.49</v>
      </c>
      <c r="L35" s="3">
        <v>591.66999999999996</v>
      </c>
      <c r="M35" s="29">
        <v>570</v>
      </c>
      <c r="N35" s="29">
        <v>470</v>
      </c>
      <c r="O35" s="29">
        <v>595</v>
      </c>
      <c r="P35" s="29">
        <v>520</v>
      </c>
      <c r="Q35" s="29">
        <v>632.49999999999989</v>
      </c>
      <c r="R35" s="29">
        <v>545</v>
      </c>
      <c r="S35" s="29">
        <v>615</v>
      </c>
      <c r="T35" s="29">
        <v>483</v>
      </c>
      <c r="U35" s="29">
        <v>498.5</v>
      </c>
      <c r="V35" s="29">
        <v>498.5</v>
      </c>
      <c r="W35" s="29">
        <v>493</v>
      </c>
      <c r="X35" s="29">
        <v>458.5</v>
      </c>
      <c r="Y35" s="29">
        <v>480</v>
      </c>
      <c r="Z35" s="29">
        <v>460</v>
      </c>
      <c r="AA35" s="29">
        <v>455</v>
      </c>
      <c r="AB35" s="3">
        <v>449.5</v>
      </c>
      <c r="AC35" s="3">
        <v>400.5</v>
      </c>
      <c r="AD35" s="3">
        <v>531.75</v>
      </c>
      <c r="AE35" s="3">
        <v>495.75</v>
      </c>
      <c r="AF35" s="30">
        <v>452</v>
      </c>
      <c r="AG35" s="30">
        <v>408</v>
      </c>
      <c r="AH35" s="30">
        <v>422</v>
      </c>
      <c r="AI35" s="30">
        <v>529.5</v>
      </c>
      <c r="AJ35" s="3">
        <v>367</v>
      </c>
      <c r="AK35" s="31">
        <v>876.5</v>
      </c>
      <c r="AL35" s="31">
        <v>825.5</v>
      </c>
    </row>
    <row r="36" spans="1:38" x14ac:dyDescent="0.25">
      <c r="A36" s="2">
        <v>42401</v>
      </c>
      <c r="B36" s="28">
        <v>492</v>
      </c>
      <c r="C36" s="28">
        <v>445</v>
      </c>
      <c r="D36" s="28">
        <v>445</v>
      </c>
      <c r="E36" s="28">
        <v>357</v>
      </c>
      <c r="F36" s="28">
        <v>853</v>
      </c>
      <c r="G36" s="3">
        <v>390.41</v>
      </c>
      <c r="H36" s="3">
        <v>406.72</v>
      </c>
      <c r="I36" s="3">
        <v>454.33</v>
      </c>
      <c r="J36" s="3">
        <v>806.2</v>
      </c>
      <c r="K36" s="3">
        <v>329.3</v>
      </c>
      <c r="L36" s="3">
        <v>552.86</v>
      </c>
      <c r="M36" s="29">
        <v>566.5</v>
      </c>
      <c r="N36" s="29">
        <v>474</v>
      </c>
      <c r="O36" s="29">
        <v>577</v>
      </c>
      <c r="P36" s="29">
        <v>502</v>
      </c>
      <c r="Q36" s="29">
        <v>616</v>
      </c>
      <c r="R36" s="29">
        <v>509</v>
      </c>
      <c r="S36" s="29">
        <v>604.5</v>
      </c>
      <c r="T36" s="29">
        <v>457</v>
      </c>
      <c r="U36" s="29">
        <v>476.5</v>
      </c>
      <c r="V36" s="29">
        <v>479.5</v>
      </c>
      <c r="W36" s="29">
        <v>470</v>
      </c>
      <c r="X36" s="29">
        <v>436.5</v>
      </c>
      <c r="Y36" s="29">
        <v>461</v>
      </c>
      <c r="Z36" s="29">
        <v>432</v>
      </c>
      <c r="AA36" s="29">
        <v>427</v>
      </c>
      <c r="AB36" s="3">
        <v>459</v>
      </c>
      <c r="AC36" s="3">
        <v>394.5</v>
      </c>
      <c r="AD36" s="3">
        <v>496.5</v>
      </c>
      <c r="AE36" s="3">
        <v>445.625</v>
      </c>
      <c r="AF36" s="30">
        <v>430</v>
      </c>
      <c r="AG36" s="30">
        <v>384</v>
      </c>
      <c r="AH36" s="30">
        <v>399</v>
      </c>
      <c r="AI36" s="30">
        <v>502.5</v>
      </c>
      <c r="AJ36" s="3">
        <v>346.5</v>
      </c>
      <c r="AK36" s="31">
        <v>844.5</v>
      </c>
      <c r="AL36" s="31">
        <v>798</v>
      </c>
    </row>
    <row r="37" spans="1:38" x14ac:dyDescent="0.25">
      <c r="A37" s="2">
        <v>42430</v>
      </c>
      <c r="B37" s="28">
        <v>529.5</v>
      </c>
      <c r="C37" s="28">
        <v>476.25</v>
      </c>
      <c r="D37" s="28">
        <v>473.5</v>
      </c>
      <c r="E37" s="28">
        <v>351.5</v>
      </c>
      <c r="F37" s="28">
        <v>910.75</v>
      </c>
      <c r="G37" s="3">
        <v>410.96</v>
      </c>
      <c r="H37" s="3">
        <v>432.66</v>
      </c>
      <c r="I37" s="3">
        <v>478.93</v>
      </c>
      <c r="J37" s="3">
        <v>852.83</v>
      </c>
      <c r="K37" s="3">
        <v>323.95999999999998</v>
      </c>
      <c r="L37" s="3">
        <v>552.5</v>
      </c>
      <c r="M37" s="29">
        <v>592</v>
      </c>
      <c r="N37" s="29">
        <v>520</v>
      </c>
      <c r="O37" s="29">
        <v>599.5</v>
      </c>
      <c r="P37" s="29">
        <v>544.5</v>
      </c>
      <c r="Q37" s="29">
        <v>680</v>
      </c>
      <c r="R37" s="29">
        <v>554</v>
      </c>
      <c r="S37" s="29">
        <v>624.5</v>
      </c>
      <c r="T37" s="29">
        <v>481</v>
      </c>
      <c r="U37" s="29">
        <v>504.5</v>
      </c>
      <c r="V37" s="29">
        <v>508</v>
      </c>
      <c r="W37" s="29">
        <v>494.5</v>
      </c>
      <c r="X37" s="29">
        <v>468.5</v>
      </c>
      <c r="Y37" s="29">
        <v>490</v>
      </c>
      <c r="Z37" s="29">
        <v>457</v>
      </c>
      <c r="AA37" s="29">
        <v>452</v>
      </c>
      <c r="AB37" s="3">
        <v>481.5</v>
      </c>
      <c r="AC37" s="3">
        <v>424.5</v>
      </c>
      <c r="AD37" s="3">
        <v>525.5</v>
      </c>
      <c r="AE37" s="3">
        <v>465.5</v>
      </c>
      <c r="AF37" s="30">
        <v>448.75</v>
      </c>
      <c r="AG37" s="30">
        <v>405.5</v>
      </c>
      <c r="AH37" s="30">
        <v>416</v>
      </c>
      <c r="AI37" s="30">
        <v>521.25</v>
      </c>
      <c r="AJ37" s="3">
        <v>341.5</v>
      </c>
      <c r="AK37" s="31">
        <v>891.5</v>
      </c>
      <c r="AL37" s="31">
        <v>847.5</v>
      </c>
    </row>
    <row r="38" spans="1:38" x14ac:dyDescent="0.25">
      <c r="A38" s="2">
        <v>42461</v>
      </c>
      <c r="B38" s="28">
        <v>540</v>
      </c>
      <c r="C38" s="28">
        <v>465.25</v>
      </c>
      <c r="D38" s="28">
        <v>478</v>
      </c>
      <c r="E38" s="28">
        <v>391.75</v>
      </c>
      <c r="F38" s="28">
        <v>1021</v>
      </c>
      <c r="G38" s="3">
        <v>403.08</v>
      </c>
      <c r="H38" s="3">
        <v>439.27</v>
      </c>
      <c r="I38" s="3">
        <v>492.09</v>
      </c>
      <c r="J38" s="3">
        <v>956.87</v>
      </c>
      <c r="K38" s="3">
        <v>356.72</v>
      </c>
      <c r="L38" s="3">
        <v>563.57000000000005</v>
      </c>
      <c r="M38" s="29">
        <v>619.5</v>
      </c>
      <c r="N38" s="29">
        <v>529</v>
      </c>
      <c r="O38" s="29">
        <v>627</v>
      </c>
      <c r="P38" s="29">
        <v>554</v>
      </c>
      <c r="Q38" s="29">
        <v>689.5</v>
      </c>
      <c r="R38" s="29">
        <v>564</v>
      </c>
      <c r="S38" s="29">
        <v>636.5</v>
      </c>
      <c r="T38" s="29">
        <v>496.5</v>
      </c>
      <c r="U38" s="29">
        <v>514</v>
      </c>
      <c r="V38" s="29">
        <v>519</v>
      </c>
      <c r="W38" s="29">
        <v>506.5</v>
      </c>
      <c r="X38" s="29">
        <v>474.5</v>
      </c>
      <c r="Y38" s="29">
        <v>512</v>
      </c>
      <c r="Z38" s="29">
        <v>466</v>
      </c>
      <c r="AA38" s="29">
        <v>482</v>
      </c>
      <c r="AB38" s="3">
        <v>489</v>
      </c>
      <c r="AC38" s="3">
        <v>433.5</v>
      </c>
      <c r="AD38" s="3">
        <v>529.5</v>
      </c>
      <c r="AE38" s="3">
        <v>477</v>
      </c>
      <c r="AF38" s="30">
        <v>448.25</v>
      </c>
      <c r="AG38" s="30">
        <v>395.5</v>
      </c>
      <c r="AH38" s="30">
        <v>405</v>
      </c>
      <c r="AI38" s="30">
        <v>486</v>
      </c>
      <c r="AJ38" s="3">
        <v>375</v>
      </c>
      <c r="AK38" s="31">
        <v>997</v>
      </c>
      <c r="AL38" s="31">
        <v>947</v>
      </c>
    </row>
    <row r="39" spans="1:38" x14ac:dyDescent="0.25">
      <c r="A39" s="2">
        <v>42491</v>
      </c>
      <c r="B39" s="28">
        <v>520.25</v>
      </c>
      <c r="C39" s="28">
        <v>447.25</v>
      </c>
      <c r="D39" s="28">
        <v>464.5</v>
      </c>
      <c r="E39" s="28">
        <v>404.75</v>
      </c>
      <c r="F39" s="28">
        <v>1078.5</v>
      </c>
      <c r="G39" s="3">
        <v>378.91</v>
      </c>
      <c r="H39" s="3">
        <v>424.77</v>
      </c>
      <c r="I39" s="3">
        <v>465.87</v>
      </c>
      <c r="J39" s="3">
        <v>1010.75</v>
      </c>
      <c r="K39" s="3">
        <v>369.36</v>
      </c>
      <c r="L39" s="3">
        <v>563.57000000000005</v>
      </c>
      <c r="M39" s="29">
        <v>595</v>
      </c>
      <c r="N39" s="29">
        <v>505</v>
      </c>
      <c r="O39" s="29">
        <v>590.25</v>
      </c>
      <c r="P39" s="29">
        <v>530.25</v>
      </c>
      <c r="Q39" s="29">
        <v>637.5</v>
      </c>
      <c r="R39" s="29">
        <v>540</v>
      </c>
      <c r="S39" s="29">
        <v>625.25</v>
      </c>
      <c r="T39" s="29">
        <v>479.5</v>
      </c>
      <c r="U39" s="29">
        <v>495.5</v>
      </c>
      <c r="V39" s="29">
        <v>495.5</v>
      </c>
      <c r="W39" s="29">
        <v>498</v>
      </c>
      <c r="X39" s="29">
        <v>457</v>
      </c>
      <c r="Y39" s="29">
        <v>465</v>
      </c>
      <c r="Z39" s="29">
        <v>440</v>
      </c>
      <c r="AA39" s="29">
        <v>435</v>
      </c>
      <c r="AB39" s="3">
        <v>461</v>
      </c>
      <c r="AC39" s="3">
        <v>428</v>
      </c>
      <c r="AD39" s="3">
        <v>504.5</v>
      </c>
      <c r="AE39" s="3">
        <v>453.5</v>
      </c>
      <c r="AF39" s="30">
        <v>427.25</v>
      </c>
      <c r="AG39" s="30">
        <v>369.5</v>
      </c>
      <c r="AH39" s="30">
        <v>376</v>
      </c>
      <c r="AI39" s="30">
        <v>477.25</v>
      </c>
      <c r="AJ39" s="3">
        <v>387</v>
      </c>
      <c r="AK39" s="31">
        <v>1044.5</v>
      </c>
      <c r="AL39" s="31">
        <v>998.5</v>
      </c>
    </row>
    <row r="40" spans="1:38" x14ac:dyDescent="0.25">
      <c r="A40" s="2">
        <v>42522</v>
      </c>
      <c r="B40" s="28">
        <v>495.25</v>
      </c>
      <c r="C40" s="28">
        <v>404.25</v>
      </c>
      <c r="D40" s="28">
        <v>431.25</v>
      </c>
      <c r="E40" s="28">
        <v>371.25</v>
      </c>
      <c r="F40" s="28">
        <v>1175</v>
      </c>
      <c r="G40" s="3">
        <v>331.93</v>
      </c>
      <c r="H40" s="3">
        <v>411.52</v>
      </c>
      <c r="I40" s="3">
        <v>446.77</v>
      </c>
      <c r="J40" s="3">
        <v>1112.0999999999999</v>
      </c>
      <c r="K40" s="3">
        <v>326.31</v>
      </c>
      <c r="L40" s="3">
        <v>587.14</v>
      </c>
      <c r="M40" s="29">
        <v>552</v>
      </c>
      <c r="N40" s="29">
        <v>478</v>
      </c>
      <c r="O40" s="29">
        <v>598.25</v>
      </c>
      <c r="P40" s="29">
        <v>503.25</v>
      </c>
      <c r="Q40" s="29">
        <v>627</v>
      </c>
      <c r="R40" s="29">
        <v>513</v>
      </c>
      <c r="S40" s="29">
        <v>601.75</v>
      </c>
      <c r="T40" s="29">
        <v>464.5</v>
      </c>
      <c r="U40" s="29">
        <v>465</v>
      </c>
      <c r="V40" s="29">
        <v>475.5</v>
      </c>
      <c r="W40" s="29">
        <v>469.5</v>
      </c>
      <c r="X40" s="29">
        <v>424.5</v>
      </c>
      <c r="Y40" s="29">
        <v>448</v>
      </c>
      <c r="Z40" s="29">
        <v>423</v>
      </c>
      <c r="AA40" s="29">
        <v>423</v>
      </c>
      <c r="AB40" s="3">
        <v>442.5</v>
      </c>
      <c r="AC40" s="3">
        <v>421</v>
      </c>
      <c r="AD40" s="3">
        <v>471.25</v>
      </c>
      <c r="AE40" s="3">
        <v>432.375</v>
      </c>
      <c r="AF40" s="30">
        <v>379.25</v>
      </c>
      <c r="AG40" s="30">
        <v>308.5</v>
      </c>
      <c r="AH40" s="30">
        <v>324</v>
      </c>
      <c r="AI40" s="30">
        <v>420</v>
      </c>
      <c r="AJ40" s="3">
        <v>344.5</v>
      </c>
      <c r="AK40" s="31">
        <v>1157.5</v>
      </c>
      <c r="AL40" s="31">
        <v>1089.5</v>
      </c>
    </row>
    <row r="41" spans="1:38" x14ac:dyDescent="0.25">
      <c r="A41" s="2">
        <v>42552</v>
      </c>
      <c r="B41" s="28">
        <v>489</v>
      </c>
      <c r="C41" s="28">
        <v>409.75</v>
      </c>
      <c r="D41" s="28">
        <v>407.75</v>
      </c>
      <c r="E41" s="28">
        <v>342.75</v>
      </c>
      <c r="F41" s="28">
        <v>1032.5</v>
      </c>
      <c r="G41" s="3">
        <v>319.01</v>
      </c>
      <c r="H41" s="3">
        <v>372.59</v>
      </c>
      <c r="I41" s="3">
        <v>436.55</v>
      </c>
      <c r="J41" s="3">
        <v>971.35</v>
      </c>
      <c r="K41" s="3">
        <v>305.60000000000002</v>
      </c>
      <c r="L41" s="3">
        <v>516.66999999999996</v>
      </c>
      <c r="M41" s="29">
        <v>548</v>
      </c>
      <c r="N41" s="29">
        <v>463</v>
      </c>
      <c r="O41" s="29">
        <v>560.75</v>
      </c>
      <c r="P41" s="29">
        <v>488.25</v>
      </c>
      <c r="Q41" s="29">
        <v>627.99999999999989</v>
      </c>
      <c r="R41" s="29">
        <v>498.00000000000006</v>
      </c>
      <c r="S41" s="29">
        <v>573.25</v>
      </c>
      <c r="T41" s="29">
        <v>448.5</v>
      </c>
      <c r="U41" s="29">
        <v>447</v>
      </c>
      <c r="V41" s="29">
        <v>452.5</v>
      </c>
      <c r="W41" s="29">
        <v>445.5</v>
      </c>
      <c r="X41" s="29">
        <v>409</v>
      </c>
      <c r="Y41" s="29">
        <v>438</v>
      </c>
      <c r="Z41" s="29">
        <v>428</v>
      </c>
      <c r="AA41" s="29">
        <v>418</v>
      </c>
      <c r="AB41" s="3">
        <v>393</v>
      </c>
      <c r="AC41" s="3">
        <v>382</v>
      </c>
      <c r="AD41" s="3">
        <v>418.75</v>
      </c>
      <c r="AE41" s="3">
        <v>404.25</v>
      </c>
      <c r="AF41" s="30">
        <v>352.25</v>
      </c>
      <c r="AG41" s="30">
        <v>292.5</v>
      </c>
      <c r="AH41" s="30">
        <v>302.5</v>
      </c>
      <c r="AI41" s="30">
        <v>407.25</v>
      </c>
      <c r="AJ41" s="3">
        <v>322</v>
      </c>
      <c r="AK41" s="31">
        <v>1016.5</v>
      </c>
      <c r="AL41" s="31">
        <v>954</v>
      </c>
    </row>
    <row r="42" spans="1:38" x14ac:dyDescent="0.25">
      <c r="A42" s="2">
        <v>42583</v>
      </c>
      <c r="B42" s="28">
        <v>485.75</v>
      </c>
      <c r="C42" s="28">
        <v>371.25</v>
      </c>
      <c r="D42" s="28">
        <v>361</v>
      </c>
      <c r="E42" s="28">
        <v>315.5</v>
      </c>
      <c r="F42" s="28">
        <v>960</v>
      </c>
      <c r="G42" s="3">
        <v>283.43</v>
      </c>
      <c r="H42" s="3">
        <v>331.65</v>
      </c>
      <c r="I42" s="3">
        <v>430.01</v>
      </c>
      <c r="J42" s="3">
        <v>909.11</v>
      </c>
      <c r="K42" s="3">
        <v>273.02</v>
      </c>
      <c r="L42" s="3">
        <v>500</v>
      </c>
      <c r="M42" s="29">
        <v>521</v>
      </c>
      <c r="N42" s="29">
        <v>462</v>
      </c>
      <c r="O42" s="29">
        <v>554</v>
      </c>
      <c r="P42" s="29">
        <v>486.5</v>
      </c>
      <c r="Q42" s="29">
        <v>609</v>
      </c>
      <c r="R42" s="29">
        <v>496</v>
      </c>
      <c r="S42" s="29">
        <v>586.5</v>
      </c>
      <c r="T42" s="29">
        <v>446.5</v>
      </c>
      <c r="U42" s="29">
        <v>440</v>
      </c>
      <c r="V42" s="29">
        <v>443.5</v>
      </c>
      <c r="W42" s="29">
        <v>443</v>
      </c>
      <c r="X42" s="29">
        <v>396.5</v>
      </c>
      <c r="Y42" s="29">
        <v>432</v>
      </c>
      <c r="Z42" s="29">
        <v>417</v>
      </c>
      <c r="AA42" s="29">
        <v>417</v>
      </c>
      <c r="AB42" s="3">
        <v>348</v>
      </c>
      <c r="AC42" s="3">
        <v>344.5</v>
      </c>
      <c r="AD42" s="3">
        <v>396</v>
      </c>
      <c r="AE42" s="3">
        <v>358.625</v>
      </c>
      <c r="AF42" s="30">
        <v>313.25</v>
      </c>
      <c r="AG42" s="30">
        <v>258</v>
      </c>
      <c r="AH42" s="30">
        <v>263.5</v>
      </c>
      <c r="AI42" s="30">
        <v>373.75</v>
      </c>
      <c r="AJ42" s="3">
        <v>288</v>
      </c>
      <c r="AK42" s="31">
        <v>959</v>
      </c>
      <c r="AL42" s="31">
        <v>903</v>
      </c>
    </row>
    <row r="43" spans="1:38" x14ac:dyDescent="0.25">
      <c r="A43" s="2">
        <v>42614</v>
      </c>
      <c r="B43" s="28">
        <v>514.5</v>
      </c>
      <c r="C43" s="28">
        <v>415.5</v>
      </c>
      <c r="D43" s="28">
        <v>402</v>
      </c>
      <c r="E43" s="28">
        <v>336.75</v>
      </c>
      <c r="F43" s="28">
        <v>954</v>
      </c>
      <c r="G43" s="3">
        <v>305.24</v>
      </c>
      <c r="H43" s="3">
        <v>351.9</v>
      </c>
      <c r="I43" s="3">
        <v>459.19</v>
      </c>
      <c r="J43" s="3">
        <v>890.92</v>
      </c>
      <c r="K43" s="3">
        <v>295.27</v>
      </c>
      <c r="L43" s="3">
        <v>520.83000000000004</v>
      </c>
      <c r="M43" s="29">
        <v>570</v>
      </c>
      <c r="N43" s="29">
        <v>494.00000000000006</v>
      </c>
      <c r="O43" s="29">
        <v>619.5</v>
      </c>
      <c r="P43" s="29">
        <v>519.5</v>
      </c>
      <c r="Q43" s="29">
        <v>647</v>
      </c>
      <c r="R43" s="29">
        <v>530</v>
      </c>
      <c r="S43" s="29">
        <v>624.5</v>
      </c>
      <c r="T43" s="29">
        <v>474.5</v>
      </c>
      <c r="U43" s="29">
        <v>475.5</v>
      </c>
      <c r="V43" s="29">
        <v>476</v>
      </c>
      <c r="W43" s="29">
        <v>475.5</v>
      </c>
      <c r="X43" s="29">
        <v>440.5</v>
      </c>
      <c r="Y43" s="29">
        <v>450</v>
      </c>
      <c r="Z43" s="29">
        <v>450</v>
      </c>
      <c r="AA43" s="29">
        <v>450</v>
      </c>
      <c r="AB43" s="3">
        <v>387.5</v>
      </c>
      <c r="AC43" s="3">
        <v>346.5</v>
      </c>
      <c r="AD43" s="3">
        <v>432</v>
      </c>
      <c r="AE43" s="3">
        <v>381.5</v>
      </c>
      <c r="AF43" s="30">
        <v>335.5</v>
      </c>
      <c r="AG43" s="30">
        <v>281</v>
      </c>
      <c r="AH43" s="30">
        <v>288.5</v>
      </c>
      <c r="AI43" s="30">
        <v>415.5</v>
      </c>
      <c r="AJ43" s="3">
        <v>309</v>
      </c>
      <c r="AK43" s="31">
        <v>923.5</v>
      </c>
      <c r="AL43" s="31">
        <v>880</v>
      </c>
    </row>
    <row r="44" spans="1:38" x14ac:dyDescent="0.25">
      <c r="A44" s="2">
        <v>42644</v>
      </c>
      <c r="B44" s="28">
        <v>526.75</v>
      </c>
      <c r="C44" s="28">
        <v>414.75</v>
      </c>
      <c r="D44" s="28">
        <v>416.25</v>
      </c>
      <c r="E44" s="28">
        <v>354.75</v>
      </c>
      <c r="F44" s="28">
        <v>1002.25</v>
      </c>
      <c r="G44" s="3">
        <v>309.79000000000002</v>
      </c>
      <c r="H44" s="3">
        <v>370.27</v>
      </c>
      <c r="I44" s="3">
        <v>477.81</v>
      </c>
      <c r="J44" s="3">
        <v>927.72</v>
      </c>
      <c r="K44" s="3">
        <v>311.25</v>
      </c>
      <c r="L44" s="3">
        <v>618.33000000000004</v>
      </c>
      <c r="M44" s="29">
        <v>637</v>
      </c>
      <c r="N44" s="29">
        <v>507</v>
      </c>
      <c r="O44" s="29">
        <v>631.75</v>
      </c>
      <c r="P44" s="29">
        <v>531.75</v>
      </c>
      <c r="Q44" s="29">
        <v>659.5</v>
      </c>
      <c r="R44" s="29">
        <v>542</v>
      </c>
      <c r="S44" s="29">
        <v>629.25</v>
      </c>
      <c r="T44" s="29">
        <v>497.5</v>
      </c>
      <c r="U44" s="29">
        <v>496</v>
      </c>
      <c r="V44" s="29">
        <v>494.5</v>
      </c>
      <c r="W44" s="29">
        <v>499.5</v>
      </c>
      <c r="X44" s="29">
        <v>461.5</v>
      </c>
      <c r="Y44" s="29">
        <v>462</v>
      </c>
      <c r="Z44" s="29">
        <v>462</v>
      </c>
      <c r="AA44" s="29">
        <v>462</v>
      </c>
      <c r="AB44" s="3">
        <v>396</v>
      </c>
      <c r="AC44" s="3">
        <v>383</v>
      </c>
      <c r="AD44" s="3">
        <v>468.75</v>
      </c>
      <c r="AE44" s="3">
        <v>403.75</v>
      </c>
      <c r="AF44" s="30">
        <v>334.75</v>
      </c>
      <c r="AG44" s="30">
        <v>282.5</v>
      </c>
      <c r="AH44" s="30">
        <v>295</v>
      </c>
      <c r="AI44" s="30">
        <v>414.75</v>
      </c>
      <c r="AJ44" s="3">
        <v>335.5</v>
      </c>
      <c r="AK44" s="31">
        <v>971</v>
      </c>
      <c r="AL44" s="31">
        <v>925</v>
      </c>
    </row>
    <row r="45" spans="1:38" x14ac:dyDescent="0.25">
      <c r="A45" s="2">
        <v>42675</v>
      </c>
      <c r="B45" s="28">
        <v>539.5</v>
      </c>
      <c r="C45" s="28">
        <v>391.25</v>
      </c>
      <c r="D45" s="28">
        <v>380.5</v>
      </c>
      <c r="E45" s="28">
        <v>348.5</v>
      </c>
      <c r="F45" s="28">
        <v>1032.25</v>
      </c>
      <c r="G45" s="3">
        <v>297.33999999999997</v>
      </c>
      <c r="H45" s="3">
        <v>346</v>
      </c>
      <c r="I45" s="3">
        <v>494.34</v>
      </c>
      <c r="J45" s="3">
        <v>960</v>
      </c>
      <c r="K45" s="3">
        <v>301.51</v>
      </c>
      <c r="L45" s="3">
        <v>621.53</v>
      </c>
      <c r="M45" s="29">
        <v>647.00000000000011</v>
      </c>
      <c r="N45" s="29">
        <v>514</v>
      </c>
      <c r="O45" s="29">
        <v>662</v>
      </c>
      <c r="P45" s="29">
        <v>539.5</v>
      </c>
      <c r="Q45" s="29">
        <v>705</v>
      </c>
      <c r="R45" s="29">
        <v>550</v>
      </c>
      <c r="S45" s="29">
        <v>644.5</v>
      </c>
      <c r="T45" s="29">
        <v>505</v>
      </c>
      <c r="U45" s="29">
        <v>512</v>
      </c>
      <c r="V45" s="29">
        <v>518.5</v>
      </c>
      <c r="W45" s="29">
        <v>510.5</v>
      </c>
      <c r="X45" s="29">
        <v>474.5</v>
      </c>
      <c r="Y45" s="29">
        <v>495</v>
      </c>
      <c r="Z45" s="29">
        <v>480</v>
      </c>
      <c r="AA45" s="29">
        <v>480</v>
      </c>
      <c r="AB45" s="3">
        <v>381</v>
      </c>
      <c r="AC45" s="3">
        <v>356.5</v>
      </c>
      <c r="AD45" s="3">
        <v>441.25</v>
      </c>
      <c r="AE45" s="3">
        <v>368</v>
      </c>
      <c r="AF45" s="30">
        <v>326.25</v>
      </c>
      <c r="AG45" s="30">
        <v>270.5</v>
      </c>
      <c r="AH45" s="30">
        <v>286</v>
      </c>
      <c r="AI45" s="30">
        <v>390.25</v>
      </c>
      <c r="AJ45" s="3">
        <v>322</v>
      </c>
      <c r="AK45" s="31">
        <v>1003.5</v>
      </c>
      <c r="AL45" s="31">
        <v>953.5</v>
      </c>
    </row>
    <row r="46" spans="1:38" x14ac:dyDescent="0.25">
      <c r="A46" s="2">
        <v>42705</v>
      </c>
      <c r="B46" s="28">
        <v>538</v>
      </c>
      <c r="C46" s="28">
        <v>418.5</v>
      </c>
      <c r="D46" s="28">
        <v>408</v>
      </c>
      <c r="E46" s="28">
        <v>352</v>
      </c>
      <c r="F46" s="28">
        <v>996.5</v>
      </c>
      <c r="G46" s="3">
        <v>319.48</v>
      </c>
      <c r="H46" s="3">
        <v>364.92</v>
      </c>
      <c r="I46" s="3">
        <v>502.83</v>
      </c>
      <c r="J46" s="3">
        <v>931.37</v>
      </c>
      <c r="K46" s="3">
        <v>315.35000000000002</v>
      </c>
      <c r="L46" s="3">
        <v>606.86</v>
      </c>
      <c r="M46" s="29">
        <v>638.00000000000011</v>
      </c>
      <c r="N46" s="29">
        <v>518</v>
      </c>
      <c r="O46" s="29">
        <v>670.5</v>
      </c>
      <c r="P46" s="29">
        <v>543</v>
      </c>
      <c r="Q46" s="29">
        <v>703</v>
      </c>
      <c r="R46" s="29">
        <v>553</v>
      </c>
      <c r="S46" s="29">
        <v>653</v>
      </c>
      <c r="T46" s="29">
        <v>528.5</v>
      </c>
      <c r="U46" s="29">
        <v>535.5</v>
      </c>
      <c r="V46" s="29">
        <v>526.5</v>
      </c>
      <c r="W46" s="29">
        <v>526</v>
      </c>
      <c r="X46" s="29">
        <v>499</v>
      </c>
      <c r="Y46" s="29">
        <v>513</v>
      </c>
      <c r="Z46" s="29">
        <v>488</v>
      </c>
      <c r="AA46" s="29">
        <v>488</v>
      </c>
      <c r="AB46" s="3">
        <v>398</v>
      </c>
      <c r="AC46" s="3">
        <v>378</v>
      </c>
      <c r="AD46" s="3">
        <v>450</v>
      </c>
      <c r="AE46" s="3">
        <v>392</v>
      </c>
      <c r="AF46" s="30">
        <v>351.5</v>
      </c>
      <c r="AG46" s="30">
        <v>295.5</v>
      </c>
      <c r="AH46" s="30">
        <v>311.5</v>
      </c>
      <c r="AI46" s="30">
        <v>398.5</v>
      </c>
      <c r="AJ46" s="3">
        <v>337</v>
      </c>
      <c r="AK46" s="31">
        <v>977</v>
      </c>
      <c r="AL46" s="31">
        <v>924</v>
      </c>
    </row>
    <row r="47" spans="1:38" x14ac:dyDescent="0.25">
      <c r="A47" s="2">
        <v>42736</v>
      </c>
      <c r="B47" s="28">
        <v>548.5</v>
      </c>
      <c r="C47" s="28">
        <v>429.5</v>
      </c>
      <c r="D47" s="28">
        <v>420.75</v>
      </c>
      <c r="E47" s="28">
        <v>359.75</v>
      </c>
      <c r="F47" s="28">
        <v>1024.5</v>
      </c>
      <c r="G47" s="3">
        <v>339.04</v>
      </c>
      <c r="H47" s="3">
        <v>384.08</v>
      </c>
      <c r="I47" s="3">
        <v>509.07</v>
      </c>
      <c r="J47" s="3">
        <v>948.8</v>
      </c>
      <c r="K47" s="3">
        <v>324.27</v>
      </c>
      <c r="L47" s="3">
        <v>582.12</v>
      </c>
      <c r="M47" s="29">
        <v>618</v>
      </c>
      <c r="N47" s="29">
        <v>532</v>
      </c>
      <c r="O47" s="29">
        <v>645</v>
      </c>
      <c r="P47" s="29">
        <v>557.5</v>
      </c>
      <c r="Q47" s="29">
        <v>700</v>
      </c>
      <c r="R47" s="29">
        <v>568</v>
      </c>
      <c r="S47" s="29">
        <v>673</v>
      </c>
      <c r="T47" s="29">
        <v>513</v>
      </c>
      <c r="U47" s="29">
        <v>539</v>
      </c>
      <c r="V47" s="29">
        <v>545.5</v>
      </c>
      <c r="W47" s="29">
        <v>509</v>
      </c>
      <c r="X47" s="29">
        <v>495</v>
      </c>
      <c r="Y47" s="29">
        <v>508</v>
      </c>
      <c r="Z47" s="29">
        <v>488</v>
      </c>
      <c r="AA47" s="29">
        <v>483</v>
      </c>
      <c r="AB47" s="3">
        <v>416</v>
      </c>
      <c r="AC47" s="3">
        <v>397</v>
      </c>
      <c r="AD47" s="3">
        <v>477.25</v>
      </c>
      <c r="AE47" s="3">
        <v>407.25</v>
      </c>
      <c r="AF47" s="30">
        <v>368.5</v>
      </c>
      <c r="AG47" s="30">
        <v>317.5</v>
      </c>
      <c r="AH47" s="30">
        <v>325</v>
      </c>
      <c r="AI47" s="30">
        <v>399.5</v>
      </c>
      <c r="AJ47" s="3">
        <v>343</v>
      </c>
      <c r="AK47" s="31">
        <v>995</v>
      </c>
      <c r="AL47" s="31">
        <v>937</v>
      </c>
    </row>
    <row r="48" spans="1:38" x14ac:dyDescent="0.25">
      <c r="A48" s="2">
        <v>42767</v>
      </c>
      <c r="B48" s="28">
        <v>539.75</v>
      </c>
      <c r="C48" s="28">
        <v>451.25</v>
      </c>
      <c r="D48" s="28">
        <v>424.75</v>
      </c>
      <c r="E48" s="28">
        <v>373.75</v>
      </c>
      <c r="F48" s="28">
        <v>1025</v>
      </c>
      <c r="G48" s="3">
        <v>362.21</v>
      </c>
      <c r="H48" s="3">
        <v>396.02</v>
      </c>
      <c r="I48" s="3">
        <v>509.13</v>
      </c>
      <c r="J48" s="3">
        <v>952.89</v>
      </c>
      <c r="K48" s="3">
        <v>330.74</v>
      </c>
      <c r="L48" s="3">
        <v>573.9</v>
      </c>
      <c r="M48" s="29">
        <v>580</v>
      </c>
      <c r="N48" s="29">
        <v>535</v>
      </c>
      <c r="O48" s="29">
        <v>645.25</v>
      </c>
      <c r="P48" s="29">
        <v>560.25</v>
      </c>
      <c r="Q48" s="29">
        <v>685</v>
      </c>
      <c r="R48" s="29">
        <v>570</v>
      </c>
      <c r="S48" s="29">
        <v>670.25</v>
      </c>
      <c r="T48" s="29">
        <v>511</v>
      </c>
      <c r="U48" s="29">
        <v>531.5</v>
      </c>
      <c r="V48" s="29">
        <v>528.5</v>
      </c>
      <c r="W48" s="29">
        <v>512</v>
      </c>
      <c r="X48" s="29">
        <v>497</v>
      </c>
      <c r="Y48" s="29">
        <v>500</v>
      </c>
      <c r="Z48" s="29">
        <v>490</v>
      </c>
      <c r="AA48" s="29">
        <v>485</v>
      </c>
      <c r="AB48" s="3">
        <v>426.5</v>
      </c>
      <c r="AC48" s="3">
        <v>404</v>
      </c>
      <c r="AD48" s="3">
        <v>481.25</v>
      </c>
      <c r="AE48" s="3">
        <v>418.75</v>
      </c>
      <c r="AF48" s="30">
        <v>407.25</v>
      </c>
      <c r="AG48" s="30">
        <v>346</v>
      </c>
      <c r="AH48" s="30">
        <v>348.5</v>
      </c>
      <c r="AI48" s="30">
        <v>426.25</v>
      </c>
      <c r="AJ48" s="3">
        <v>350</v>
      </c>
      <c r="AK48" s="31">
        <v>995</v>
      </c>
      <c r="AL48" s="31">
        <v>942.5</v>
      </c>
    </row>
    <row r="49" spans="1:38" x14ac:dyDescent="0.25">
      <c r="A49" s="2">
        <v>42795</v>
      </c>
      <c r="B49" s="28">
        <v>534.25</v>
      </c>
      <c r="C49" s="28">
        <v>420.5</v>
      </c>
      <c r="D49" s="28">
        <v>426.5</v>
      </c>
      <c r="E49" s="28">
        <v>364.25</v>
      </c>
      <c r="F49" s="28">
        <v>946</v>
      </c>
      <c r="G49" s="3">
        <v>330.55</v>
      </c>
      <c r="H49" s="3">
        <v>385.09</v>
      </c>
      <c r="I49" s="3">
        <v>493.83</v>
      </c>
      <c r="J49" s="3">
        <v>870.58</v>
      </c>
      <c r="K49" s="3">
        <v>326.52999999999997</v>
      </c>
      <c r="L49" s="3">
        <v>530.69000000000005</v>
      </c>
      <c r="M49" s="29">
        <v>614</v>
      </c>
      <c r="N49" s="29">
        <v>529</v>
      </c>
      <c r="O49" s="29">
        <v>611.75</v>
      </c>
      <c r="P49" s="29">
        <v>544.25</v>
      </c>
      <c r="Q49" s="29">
        <v>659</v>
      </c>
      <c r="R49" s="29">
        <v>554</v>
      </c>
      <c r="S49" s="29">
        <v>651.75</v>
      </c>
      <c r="T49" s="29">
        <v>506.5</v>
      </c>
      <c r="U49" s="29">
        <v>532</v>
      </c>
      <c r="V49" s="29">
        <v>535</v>
      </c>
      <c r="W49" s="29">
        <v>513.5</v>
      </c>
      <c r="X49" s="29">
        <v>482.5</v>
      </c>
      <c r="Y49" s="29">
        <v>484</v>
      </c>
      <c r="Z49" s="29">
        <v>479</v>
      </c>
      <c r="AA49" s="29">
        <v>474</v>
      </c>
      <c r="AB49" s="3">
        <v>418</v>
      </c>
      <c r="AC49" s="3">
        <v>401</v>
      </c>
      <c r="AD49" s="3">
        <v>475.5</v>
      </c>
      <c r="AE49" s="3">
        <v>410</v>
      </c>
      <c r="AF49" s="30">
        <v>375.5</v>
      </c>
      <c r="AG49" s="30">
        <v>311</v>
      </c>
      <c r="AH49" s="30">
        <v>316</v>
      </c>
      <c r="AI49" s="30">
        <v>450.5</v>
      </c>
      <c r="AJ49" s="3">
        <v>339</v>
      </c>
      <c r="AK49" s="31">
        <v>910.5</v>
      </c>
      <c r="AL49" s="31">
        <v>862</v>
      </c>
    </row>
    <row r="50" spans="1:38" x14ac:dyDescent="0.25">
      <c r="A50" s="2">
        <v>42826</v>
      </c>
      <c r="B50" s="28">
        <v>540.75</v>
      </c>
      <c r="C50" s="28">
        <v>424.75</v>
      </c>
      <c r="D50" s="28">
        <v>418.5</v>
      </c>
      <c r="E50" s="28">
        <v>366.5</v>
      </c>
      <c r="F50" s="28">
        <v>945.25</v>
      </c>
      <c r="G50" s="3">
        <v>341.7</v>
      </c>
      <c r="H50" s="3">
        <v>384</v>
      </c>
      <c r="I50" s="3">
        <v>509.51</v>
      </c>
      <c r="J50" s="3">
        <v>878.47</v>
      </c>
      <c r="K50" s="3">
        <v>325</v>
      </c>
      <c r="L50" s="3">
        <v>546.74</v>
      </c>
      <c r="M50" s="29">
        <v>660</v>
      </c>
      <c r="N50" s="29">
        <v>545</v>
      </c>
      <c r="O50" s="29">
        <v>649.75</v>
      </c>
      <c r="P50" s="29">
        <v>559.75</v>
      </c>
      <c r="Q50" s="29">
        <v>700</v>
      </c>
      <c r="R50" s="29">
        <v>570</v>
      </c>
      <c r="S50" s="29">
        <v>655.75</v>
      </c>
      <c r="T50" s="29">
        <v>520.5</v>
      </c>
      <c r="U50" s="29">
        <v>551</v>
      </c>
      <c r="V50" s="29">
        <v>549.5</v>
      </c>
      <c r="W50" s="29">
        <v>534.5</v>
      </c>
      <c r="X50" s="29">
        <v>497.5</v>
      </c>
      <c r="Y50" s="29">
        <v>510</v>
      </c>
      <c r="Z50" s="29">
        <v>500</v>
      </c>
      <c r="AA50" s="29">
        <v>495</v>
      </c>
      <c r="AB50" s="3">
        <v>427</v>
      </c>
      <c r="AC50" s="3">
        <v>397</v>
      </c>
      <c r="AD50" s="3">
        <v>468</v>
      </c>
      <c r="AE50" s="3">
        <v>412.875</v>
      </c>
      <c r="AF50" s="30">
        <v>391.75</v>
      </c>
      <c r="AG50" s="30">
        <v>326</v>
      </c>
      <c r="AH50" s="30">
        <v>335</v>
      </c>
      <c r="AI50" s="30">
        <v>459.75</v>
      </c>
      <c r="AJ50" s="3">
        <v>338</v>
      </c>
      <c r="AK50" s="31">
        <v>915</v>
      </c>
      <c r="AL50" s="31">
        <v>873</v>
      </c>
    </row>
    <row r="51" spans="1:38" x14ac:dyDescent="0.25">
      <c r="A51" s="2">
        <v>42856</v>
      </c>
      <c r="B51" s="28">
        <v>572</v>
      </c>
      <c r="C51" s="28">
        <v>431.75</v>
      </c>
      <c r="D51" s="28">
        <v>429.25</v>
      </c>
      <c r="E51" s="28">
        <v>372</v>
      </c>
      <c r="F51" s="28">
        <v>916</v>
      </c>
      <c r="G51" s="3">
        <v>354.8</v>
      </c>
      <c r="H51" s="3">
        <v>396.7</v>
      </c>
      <c r="I51" s="3">
        <v>532.78</v>
      </c>
      <c r="J51" s="3">
        <v>850.16</v>
      </c>
      <c r="K51" s="3">
        <v>335.34</v>
      </c>
      <c r="L51" s="3">
        <v>545.63</v>
      </c>
      <c r="M51" s="29">
        <v>649.49999999999989</v>
      </c>
      <c r="N51" s="29">
        <v>567</v>
      </c>
      <c r="O51" s="29">
        <v>662</v>
      </c>
      <c r="P51" s="29">
        <v>582</v>
      </c>
      <c r="Q51" s="29">
        <v>727</v>
      </c>
      <c r="R51" s="29">
        <v>592</v>
      </c>
      <c r="S51" s="29">
        <v>684.5</v>
      </c>
      <c r="T51" s="29">
        <v>544.5</v>
      </c>
      <c r="U51" s="29">
        <v>571.5</v>
      </c>
      <c r="V51" s="29">
        <v>572</v>
      </c>
      <c r="W51" s="29">
        <v>554</v>
      </c>
      <c r="X51" s="29">
        <v>533.5</v>
      </c>
      <c r="Y51" s="29">
        <v>522</v>
      </c>
      <c r="Z51" s="29">
        <v>522</v>
      </c>
      <c r="AA51" s="29">
        <v>522</v>
      </c>
      <c r="AB51" s="3">
        <v>417.5</v>
      </c>
      <c r="AC51" s="3">
        <v>413.5</v>
      </c>
      <c r="AD51" s="3">
        <v>475.75</v>
      </c>
      <c r="AE51" s="3">
        <v>417.75</v>
      </c>
      <c r="AF51" s="30">
        <v>396.75</v>
      </c>
      <c r="AG51" s="30">
        <v>336.5</v>
      </c>
      <c r="AH51" s="30">
        <v>334.5</v>
      </c>
      <c r="AI51" s="30">
        <v>479.25</v>
      </c>
      <c r="AJ51" s="3">
        <v>349</v>
      </c>
      <c r="AK51" s="31">
        <v>888</v>
      </c>
      <c r="AL51" s="31">
        <v>844</v>
      </c>
    </row>
    <row r="52" spans="1:38" x14ac:dyDescent="0.25">
      <c r="A52" s="2">
        <v>42887</v>
      </c>
      <c r="B52" s="28">
        <v>767.75</v>
      </c>
      <c r="C52" s="28">
        <v>511.25</v>
      </c>
      <c r="D52" s="28">
        <v>511</v>
      </c>
      <c r="E52" s="28">
        <v>381</v>
      </c>
      <c r="F52" s="28">
        <v>942.25</v>
      </c>
      <c r="G52" s="3">
        <v>455.01</v>
      </c>
      <c r="H52" s="3">
        <v>495.05</v>
      </c>
      <c r="I52" s="3">
        <v>730.17</v>
      </c>
      <c r="J52" s="3">
        <v>880.67</v>
      </c>
      <c r="K52" s="3">
        <v>334.76</v>
      </c>
      <c r="L52" s="3">
        <v>678.04</v>
      </c>
      <c r="M52" s="29">
        <v>844.5</v>
      </c>
      <c r="N52" s="29">
        <v>762</v>
      </c>
      <c r="O52" s="29">
        <v>881.75</v>
      </c>
      <c r="P52" s="29">
        <v>786.75</v>
      </c>
      <c r="Q52" s="29">
        <v>954.5</v>
      </c>
      <c r="R52" s="29">
        <v>797</v>
      </c>
      <c r="S52" s="29">
        <v>880.25</v>
      </c>
      <c r="T52" s="29">
        <v>749.5</v>
      </c>
      <c r="U52" s="29">
        <v>768.5</v>
      </c>
      <c r="V52" s="29">
        <v>770</v>
      </c>
      <c r="W52" s="29">
        <v>756</v>
      </c>
      <c r="X52" s="29">
        <v>730</v>
      </c>
      <c r="Y52" s="29">
        <v>727</v>
      </c>
      <c r="Z52" s="29">
        <v>727</v>
      </c>
      <c r="AA52" s="29">
        <v>727</v>
      </c>
      <c r="AB52" s="3">
        <v>530.5</v>
      </c>
      <c r="AC52" s="3">
        <v>510</v>
      </c>
      <c r="AD52" s="3">
        <v>563.5</v>
      </c>
      <c r="AE52" s="3">
        <v>503.5</v>
      </c>
      <c r="AF52" s="30">
        <v>491.25</v>
      </c>
      <c r="AG52" s="30">
        <v>448.5</v>
      </c>
      <c r="AH52" s="30">
        <v>416</v>
      </c>
      <c r="AI52" s="30">
        <v>568.75</v>
      </c>
      <c r="AJ52" s="3">
        <v>351.5</v>
      </c>
      <c r="AK52" s="31">
        <v>918.5</v>
      </c>
      <c r="AL52" s="31">
        <v>875.5</v>
      </c>
    </row>
    <row r="53" spans="1:38" x14ac:dyDescent="0.25">
      <c r="A53" s="2">
        <v>42917</v>
      </c>
      <c r="B53" s="28">
        <v>731.25</v>
      </c>
      <c r="C53" s="28">
        <v>474.75</v>
      </c>
      <c r="D53" s="28">
        <v>474.5</v>
      </c>
      <c r="E53" s="28">
        <v>384.75</v>
      </c>
      <c r="F53" s="28">
        <v>994.5</v>
      </c>
      <c r="G53" s="3">
        <v>409.97</v>
      </c>
      <c r="H53" s="3">
        <v>445.12</v>
      </c>
      <c r="I53" s="3">
        <v>691.3</v>
      </c>
      <c r="J53" s="3">
        <v>934.81</v>
      </c>
      <c r="K53" s="3">
        <v>327.91</v>
      </c>
      <c r="L53" s="3">
        <v>817.92</v>
      </c>
      <c r="M53" s="29">
        <v>786</v>
      </c>
      <c r="N53" s="29">
        <v>711</v>
      </c>
      <c r="O53" s="29">
        <v>808.75</v>
      </c>
      <c r="P53" s="29">
        <v>736.25</v>
      </c>
      <c r="Q53" s="29">
        <v>871.00000000000011</v>
      </c>
      <c r="R53" s="29">
        <v>746</v>
      </c>
      <c r="S53" s="29">
        <v>828.75</v>
      </c>
      <c r="T53" s="29">
        <v>707</v>
      </c>
      <c r="U53" s="29">
        <v>730</v>
      </c>
      <c r="V53" s="29">
        <v>729.5</v>
      </c>
      <c r="W53" s="29">
        <v>715.5</v>
      </c>
      <c r="X53" s="29">
        <v>693.5</v>
      </c>
      <c r="Y53" s="29">
        <v>686</v>
      </c>
      <c r="Z53" s="29">
        <v>691</v>
      </c>
      <c r="AA53" s="29">
        <v>696</v>
      </c>
      <c r="AB53" s="3">
        <v>477</v>
      </c>
      <c r="AC53" s="3">
        <v>454</v>
      </c>
      <c r="AD53" s="3">
        <v>511</v>
      </c>
      <c r="AE53" s="3">
        <v>463.5</v>
      </c>
      <c r="AF53" s="30">
        <v>424.75</v>
      </c>
      <c r="AG53" s="30">
        <v>395</v>
      </c>
      <c r="AH53" s="30">
        <v>370</v>
      </c>
      <c r="AI53" s="30">
        <v>512.25</v>
      </c>
      <c r="AJ53" s="3">
        <v>340.5</v>
      </c>
      <c r="AK53" s="31">
        <v>970</v>
      </c>
      <c r="AL53" s="31">
        <v>928</v>
      </c>
    </row>
    <row r="54" spans="1:38" x14ac:dyDescent="0.25">
      <c r="A54" s="2">
        <v>42948</v>
      </c>
      <c r="B54" s="28">
        <v>618.5</v>
      </c>
      <c r="C54" s="28">
        <v>408.75</v>
      </c>
      <c r="D54" s="28">
        <v>410.25</v>
      </c>
      <c r="E54" s="28">
        <v>357.75</v>
      </c>
      <c r="F54" s="28">
        <v>936.25</v>
      </c>
      <c r="G54" s="3">
        <v>346.45</v>
      </c>
      <c r="H54" s="3">
        <v>386.46</v>
      </c>
      <c r="I54" s="3">
        <v>586.4</v>
      </c>
      <c r="J54" s="3">
        <v>882.7</v>
      </c>
      <c r="K54" s="3">
        <v>307.86</v>
      </c>
      <c r="L54" s="3">
        <v>652.14</v>
      </c>
      <c r="M54" s="29">
        <v>701</v>
      </c>
      <c r="N54" s="29">
        <v>616</v>
      </c>
      <c r="O54" s="29">
        <v>725.5</v>
      </c>
      <c r="P54" s="29">
        <v>640.5</v>
      </c>
      <c r="Q54" s="29">
        <v>755.00000000000011</v>
      </c>
      <c r="R54" s="29">
        <v>650</v>
      </c>
      <c r="S54" s="29">
        <v>724.5</v>
      </c>
      <c r="T54" s="29">
        <v>598.5</v>
      </c>
      <c r="U54" s="29">
        <v>624.5</v>
      </c>
      <c r="V54" s="29">
        <v>629</v>
      </c>
      <c r="W54" s="29">
        <v>606.5</v>
      </c>
      <c r="X54" s="29">
        <v>589</v>
      </c>
      <c r="Y54" s="29">
        <v>586</v>
      </c>
      <c r="Z54" s="29">
        <v>591</v>
      </c>
      <c r="AA54" s="29">
        <v>596</v>
      </c>
      <c r="AB54" s="3">
        <v>414</v>
      </c>
      <c r="AC54" s="3">
        <v>399.5</v>
      </c>
      <c r="AD54" s="3">
        <v>462.5</v>
      </c>
      <c r="AE54" s="3">
        <v>410.25</v>
      </c>
      <c r="AF54" s="30">
        <v>356.25</v>
      </c>
      <c r="AG54" s="30">
        <v>335</v>
      </c>
      <c r="AH54" s="30">
        <v>319</v>
      </c>
      <c r="AI54" s="30">
        <v>446.25</v>
      </c>
      <c r="AJ54" s="3">
        <v>320</v>
      </c>
      <c r="AK54" s="31">
        <v>914</v>
      </c>
      <c r="AL54" s="31">
        <v>881</v>
      </c>
    </row>
    <row r="55" spans="1:38" x14ac:dyDescent="0.25">
      <c r="A55" s="2">
        <v>42979</v>
      </c>
      <c r="B55" s="28">
        <v>623.75</v>
      </c>
      <c r="C55" s="28">
        <v>442.75</v>
      </c>
      <c r="D55" s="28">
        <v>448.25</v>
      </c>
      <c r="E55" s="28">
        <v>355.25</v>
      </c>
      <c r="F55" s="28">
        <v>968.25</v>
      </c>
      <c r="G55" s="3">
        <v>366.13</v>
      </c>
      <c r="H55" s="3">
        <v>403.07</v>
      </c>
      <c r="I55" s="3">
        <v>577.24</v>
      </c>
      <c r="J55" s="3">
        <v>890.41</v>
      </c>
      <c r="K55" s="3">
        <v>309.89</v>
      </c>
      <c r="L55" s="3">
        <v>650</v>
      </c>
      <c r="M55" s="29">
        <v>689</v>
      </c>
      <c r="N55" s="29">
        <v>604</v>
      </c>
      <c r="O55" s="29">
        <v>713.75</v>
      </c>
      <c r="P55" s="29">
        <v>628.75</v>
      </c>
      <c r="Q55" s="29">
        <v>761.5</v>
      </c>
      <c r="R55" s="29">
        <v>639</v>
      </c>
      <c r="S55" s="29">
        <v>743.75</v>
      </c>
      <c r="T55" s="29">
        <v>613.5</v>
      </c>
      <c r="U55" s="29">
        <v>614.5</v>
      </c>
      <c r="V55" s="29">
        <v>622</v>
      </c>
      <c r="W55" s="29">
        <v>619.5</v>
      </c>
      <c r="X55" s="29">
        <v>589.5</v>
      </c>
      <c r="Y55" s="29">
        <v>564</v>
      </c>
      <c r="Z55" s="29">
        <v>559</v>
      </c>
      <c r="AA55" s="29">
        <v>559</v>
      </c>
      <c r="AB55" s="3">
        <v>418</v>
      </c>
      <c r="AC55" s="3">
        <v>410</v>
      </c>
      <c r="AD55" s="3">
        <v>493.25</v>
      </c>
      <c r="AE55" s="3">
        <v>435.75</v>
      </c>
      <c r="AF55" s="30">
        <v>374.75</v>
      </c>
      <c r="AG55" s="30">
        <v>350.5</v>
      </c>
      <c r="AH55" s="30">
        <v>338</v>
      </c>
      <c r="AI55" s="30">
        <v>490.25</v>
      </c>
      <c r="AJ55" s="3">
        <v>319</v>
      </c>
      <c r="AK55" s="31">
        <v>926.5</v>
      </c>
      <c r="AL55" s="31">
        <v>884.5</v>
      </c>
    </row>
    <row r="56" spans="1:38" x14ac:dyDescent="0.25">
      <c r="A56" s="2">
        <v>43009</v>
      </c>
      <c r="B56" s="28">
        <v>612.75</v>
      </c>
      <c r="C56" s="28">
        <v>416.5</v>
      </c>
      <c r="D56" s="28">
        <v>418.5</v>
      </c>
      <c r="E56" s="28">
        <v>345.75</v>
      </c>
      <c r="F56" s="28">
        <v>973.75</v>
      </c>
      <c r="G56" s="3">
        <v>348.89</v>
      </c>
      <c r="H56" s="3">
        <v>383.55</v>
      </c>
      <c r="I56" s="3">
        <v>578.07000000000005</v>
      </c>
      <c r="J56" s="3">
        <v>895.49</v>
      </c>
      <c r="K56" s="3">
        <v>303.35000000000002</v>
      </c>
      <c r="L56" s="3">
        <v>641.09</v>
      </c>
      <c r="M56" s="29">
        <v>685.5</v>
      </c>
      <c r="N56" s="29">
        <v>598</v>
      </c>
      <c r="O56" s="29">
        <v>742.75</v>
      </c>
      <c r="P56" s="29">
        <v>622.75</v>
      </c>
      <c r="Q56" s="29">
        <v>800.50000000000011</v>
      </c>
      <c r="R56" s="29">
        <v>633</v>
      </c>
      <c r="S56" s="29">
        <v>740.25</v>
      </c>
      <c r="T56" s="29">
        <v>600.5</v>
      </c>
      <c r="U56" s="29">
        <v>621</v>
      </c>
      <c r="V56" s="29">
        <v>625.5</v>
      </c>
      <c r="W56" s="29">
        <v>609.5</v>
      </c>
      <c r="X56" s="29">
        <v>578</v>
      </c>
      <c r="Y56" s="29">
        <v>563</v>
      </c>
      <c r="Z56" s="29">
        <v>573</v>
      </c>
      <c r="AA56" s="29">
        <v>573</v>
      </c>
      <c r="AB56" s="3">
        <v>413</v>
      </c>
      <c r="AC56" s="3">
        <v>390</v>
      </c>
      <c r="AD56" s="3">
        <v>466</v>
      </c>
      <c r="AE56" s="3">
        <v>410.5</v>
      </c>
      <c r="AF56" s="30">
        <v>348.5</v>
      </c>
      <c r="AG56" s="30">
        <v>332</v>
      </c>
      <c r="AH56" s="30">
        <v>317.5</v>
      </c>
      <c r="AI56" s="30">
        <v>464</v>
      </c>
      <c r="AJ56" s="3">
        <v>313</v>
      </c>
      <c r="AK56" s="31">
        <v>931.5</v>
      </c>
      <c r="AL56" s="31">
        <v>893</v>
      </c>
    </row>
    <row r="57" spans="1:38" x14ac:dyDescent="0.25">
      <c r="A57" s="2">
        <v>43040</v>
      </c>
      <c r="B57" s="28">
        <v>601.25</v>
      </c>
      <c r="C57" s="28">
        <v>414.5</v>
      </c>
      <c r="D57" s="28">
        <v>409.25</v>
      </c>
      <c r="E57" s="28">
        <v>355.75</v>
      </c>
      <c r="F57" s="28">
        <v>985.75</v>
      </c>
      <c r="G57" s="3">
        <v>364.03</v>
      </c>
      <c r="H57" s="3">
        <v>389.33</v>
      </c>
      <c r="I57" s="3">
        <v>588.76</v>
      </c>
      <c r="J57" s="3">
        <v>912.67</v>
      </c>
      <c r="K57" s="3">
        <v>309.83</v>
      </c>
      <c r="L57" s="3">
        <v>629.72</v>
      </c>
      <c r="M57" s="29">
        <v>677.5</v>
      </c>
      <c r="N57" s="29">
        <v>602</v>
      </c>
      <c r="O57" s="29">
        <v>751.75</v>
      </c>
      <c r="P57" s="29">
        <v>626.75</v>
      </c>
      <c r="Q57" s="29">
        <v>807</v>
      </c>
      <c r="R57" s="29">
        <v>637</v>
      </c>
      <c r="S57" s="29">
        <v>731.75</v>
      </c>
      <c r="T57" s="29">
        <v>612</v>
      </c>
      <c r="U57" s="29">
        <v>625</v>
      </c>
      <c r="V57" s="29">
        <v>628.5</v>
      </c>
      <c r="W57" s="29">
        <v>620.5</v>
      </c>
      <c r="X57" s="29">
        <v>588</v>
      </c>
      <c r="Y57" s="29">
        <v>587</v>
      </c>
      <c r="Z57" s="29">
        <v>566</v>
      </c>
      <c r="AA57" s="29">
        <v>566</v>
      </c>
      <c r="AB57" s="3">
        <v>430</v>
      </c>
      <c r="AC57" s="3">
        <v>395</v>
      </c>
      <c r="AD57" s="3">
        <v>468.75</v>
      </c>
      <c r="AE57" s="3">
        <v>406.75</v>
      </c>
      <c r="AF57" s="30">
        <v>382</v>
      </c>
      <c r="AG57" s="30">
        <v>348.5</v>
      </c>
      <c r="AH57" s="30">
        <v>350</v>
      </c>
      <c r="AI57" s="30">
        <v>482</v>
      </c>
      <c r="AJ57" s="3">
        <v>314</v>
      </c>
      <c r="AK57" s="31">
        <v>947</v>
      </c>
      <c r="AL57" s="31">
        <v>905.5</v>
      </c>
    </row>
    <row r="58" spans="1:38" x14ac:dyDescent="0.25">
      <c r="A58" s="2">
        <v>43070</v>
      </c>
      <c r="B58" s="28">
        <v>614.75</v>
      </c>
      <c r="C58" s="28">
        <v>427.25</v>
      </c>
      <c r="D58" s="28">
        <v>427</v>
      </c>
      <c r="E58" s="28">
        <v>350.75</v>
      </c>
      <c r="F58" s="28">
        <v>951.75</v>
      </c>
      <c r="G58" s="3">
        <v>376.48</v>
      </c>
      <c r="H58" s="3">
        <v>394.52</v>
      </c>
      <c r="I58" s="3">
        <v>591.30999999999995</v>
      </c>
      <c r="J58" s="3">
        <v>885.77</v>
      </c>
      <c r="K58" s="3">
        <v>315.41000000000003</v>
      </c>
      <c r="L58" s="3">
        <v>626.39</v>
      </c>
      <c r="M58" s="29">
        <v>676</v>
      </c>
      <c r="N58" s="29">
        <v>600</v>
      </c>
      <c r="O58" s="29">
        <v>739.75</v>
      </c>
      <c r="P58" s="29">
        <v>624.75</v>
      </c>
      <c r="Q58" s="29">
        <v>802.5</v>
      </c>
      <c r="R58" s="29">
        <v>635</v>
      </c>
      <c r="S58" s="29">
        <v>734.75</v>
      </c>
      <c r="T58" s="29">
        <v>609</v>
      </c>
      <c r="U58" s="29">
        <v>621.5</v>
      </c>
      <c r="V58" s="29">
        <v>631.5</v>
      </c>
      <c r="W58" s="29">
        <v>617</v>
      </c>
      <c r="X58" s="29">
        <v>591.5</v>
      </c>
      <c r="Y58" s="29">
        <v>595</v>
      </c>
      <c r="Z58" s="29">
        <v>580</v>
      </c>
      <c r="AA58" s="29">
        <v>580</v>
      </c>
      <c r="AB58" s="3">
        <v>432</v>
      </c>
      <c r="AC58" s="3">
        <v>412</v>
      </c>
      <c r="AD58" s="3">
        <v>475.5</v>
      </c>
      <c r="AE58" s="3">
        <v>415.5</v>
      </c>
      <c r="AF58" s="30">
        <v>410.25</v>
      </c>
      <c r="AG58" s="30">
        <v>359.5</v>
      </c>
      <c r="AH58" s="30">
        <v>363</v>
      </c>
      <c r="AI58" s="30">
        <v>512.25</v>
      </c>
      <c r="AJ58" s="3">
        <v>323</v>
      </c>
      <c r="AK58" s="31">
        <v>919</v>
      </c>
      <c r="AL58" s="31">
        <v>878.5</v>
      </c>
    </row>
    <row r="59" spans="1:38" x14ac:dyDescent="0.25">
      <c r="A59" s="2">
        <v>43101</v>
      </c>
      <c r="B59" s="28">
        <v>607.25</v>
      </c>
      <c r="C59" s="28">
        <v>467.25</v>
      </c>
      <c r="D59" s="28">
        <v>451.75</v>
      </c>
      <c r="E59" s="28">
        <v>361.5</v>
      </c>
      <c r="F59" s="28">
        <v>995.75</v>
      </c>
      <c r="G59" s="3">
        <v>426.13</v>
      </c>
      <c r="H59" s="3">
        <v>422.7</v>
      </c>
      <c r="I59" s="3">
        <v>590.13</v>
      </c>
      <c r="J59" s="3">
        <v>927.37</v>
      </c>
      <c r="K59" s="3">
        <v>330.26</v>
      </c>
      <c r="L59" s="3">
        <v>608.95000000000005</v>
      </c>
      <c r="M59" s="29">
        <v>689.5</v>
      </c>
      <c r="N59" s="29">
        <v>597</v>
      </c>
      <c r="O59" s="29">
        <v>719.75</v>
      </c>
      <c r="P59" s="29">
        <v>622.25</v>
      </c>
      <c r="Q59" s="29">
        <v>774.5</v>
      </c>
      <c r="R59" s="29">
        <v>632</v>
      </c>
      <c r="S59" s="29">
        <v>727.25</v>
      </c>
      <c r="T59" s="29">
        <v>603.5</v>
      </c>
      <c r="U59" s="29">
        <v>619.5</v>
      </c>
      <c r="V59" s="29">
        <v>623.5</v>
      </c>
      <c r="W59" s="29">
        <v>610.5</v>
      </c>
      <c r="X59" s="29">
        <v>589.5</v>
      </c>
      <c r="Y59" s="29">
        <v>592</v>
      </c>
      <c r="Z59" s="29">
        <v>577</v>
      </c>
      <c r="AA59" s="29">
        <v>577</v>
      </c>
      <c r="AB59" s="3">
        <v>458.5</v>
      </c>
      <c r="AC59" s="3">
        <v>456.5</v>
      </c>
      <c r="AD59" s="3">
        <v>504.75</v>
      </c>
      <c r="AE59" s="3">
        <v>446.75</v>
      </c>
      <c r="AF59" s="30">
        <v>457.25</v>
      </c>
      <c r="AG59" s="30">
        <v>414.5</v>
      </c>
      <c r="AH59" s="30">
        <v>404.5</v>
      </c>
      <c r="AI59" s="30">
        <v>550.75</v>
      </c>
      <c r="AJ59" s="3">
        <v>342</v>
      </c>
      <c r="AK59" s="31">
        <v>961</v>
      </c>
      <c r="AL59" s="31">
        <v>920</v>
      </c>
    </row>
    <row r="60" spans="1:38" x14ac:dyDescent="0.25">
      <c r="A60" s="2">
        <v>43132</v>
      </c>
      <c r="B60" s="28">
        <v>606</v>
      </c>
      <c r="C60" s="28">
        <v>508.25</v>
      </c>
      <c r="D60" s="28">
        <v>484.5</v>
      </c>
      <c r="E60" s="28">
        <v>382</v>
      </c>
      <c r="F60" s="28">
        <v>1045</v>
      </c>
      <c r="G60" s="3">
        <v>469.45</v>
      </c>
      <c r="H60" s="3">
        <v>458.46</v>
      </c>
      <c r="I60" s="3">
        <v>598.82000000000005</v>
      </c>
      <c r="J60" s="3">
        <v>976.22</v>
      </c>
      <c r="K60" s="3">
        <v>345.38</v>
      </c>
      <c r="L60" s="3">
        <v>596.5</v>
      </c>
      <c r="M60" s="29">
        <v>722</v>
      </c>
      <c r="N60" s="29">
        <v>612</v>
      </c>
      <c r="O60" s="29">
        <v>756.75</v>
      </c>
      <c r="P60" s="29">
        <v>636.75</v>
      </c>
      <c r="Q60" s="29">
        <v>789.5</v>
      </c>
      <c r="R60" s="29">
        <v>647</v>
      </c>
      <c r="S60" s="29">
        <v>736</v>
      </c>
      <c r="T60" s="29">
        <v>613</v>
      </c>
      <c r="U60" s="29">
        <v>618.5</v>
      </c>
      <c r="V60" s="29">
        <v>626</v>
      </c>
      <c r="W60" s="29">
        <v>611.5</v>
      </c>
      <c r="X60" s="29">
        <v>592</v>
      </c>
      <c r="Y60" s="29">
        <v>602</v>
      </c>
      <c r="Z60" s="29">
        <v>587</v>
      </c>
      <c r="AA60" s="29">
        <v>587</v>
      </c>
      <c r="AB60" s="3">
        <v>496.5</v>
      </c>
      <c r="AC60" s="3">
        <v>480</v>
      </c>
      <c r="AD60" s="3">
        <v>554.5</v>
      </c>
      <c r="AE60" s="3">
        <v>484.5</v>
      </c>
      <c r="AF60" s="30">
        <v>508.25</v>
      </c>
      <c r="AG60" s="30">
        <v>461.5</v>
      </c>
      <c r="AH60" s="30">
        <v>445.5</v>
      </c>
      <c r="AI60" s="30">
        <v>596.5</v>
      </c>
      <c r="AJ60" s="3">
        <v>355.5</v>
      </c>
      <c r="AK60" s="31">
        <v>1010.5</v>
      </c>
      <c r="AL60" s="31">
        <v>966</v>
      </c>
    </row>
    <row r="61" spans="1:38" x14ac:dyDescent="0.25">
      <c r="A61" s="2">
        <v>43160</v>
      </c>
      <c r="B61" s="28">
        <v>578.5</v>
      </c>
      <c r="C61" s="28">
        <v>467.25</v>
      </c>
      <c r="D61" s="28">
        <v>451</v>
      </c>
      <c r="E61" s="28">
        <v>387.75</v>
      </c>
      <c r="F61" s="28">
        <v>1044.75</v>
      </c>
      <c r="G61" s="3">
        <v>425.78</v>
      </c>
      <c r="H61" s="3">
        <v>420.91</v>
      </c>
      <c r="I61" s="3">
        <v>562.36</v>
      </c>
      <c r="J61" s="3">
        <v>967.16</v>
      </c>
      <c r="K61" s="3">
        <v>350.75</v>
      </c>
      <c r="L61" s="3">
        <v>597.25</v>
      </c>
      <c r="M61" s="29">
        <v>681</v>
      </c>
      <c r="N61" s="29">
        <v>584</v>
      </c>
      <c r="O61" s="29">
        <v>728.5</v>
      </c>
      <c r="P61" s="29">
        <v>608.5</v>
      </c>
      <c r="Q61" s="29">
        <v>763</v>
      </c>
      <c r="R61" s="29">
        <v>618</v>
      </c>
      <c r="S61" s="29">
        <v>703.5</v>
      </c>
      <c r="T61" s="29">
        <v>580.5</v>
      </c>
      <c r="U61" s="29">
        <v>580.5</v>
      </c>
      <c r="V61" s="29">
        <v>593</v>
      </c>
      <c r="W61" s="29">
        <v>576.5</v>
      </c>
      <c r="X61" s="29">
        <v>558</v>
      </c>
      <c r="Y61" s="29">
        <v>579</v>
      </c>
      <c r="Z61" s="29">
        <v>554</v>
      </c>
      <c r="AA61" s="29">
        <v>554</v>
      </c>
      <c r="AB61" s="3">
        <v>452</v>
      </c>
      <c r="AC61" s="3">
        <v>453.5</v>
      </c>
      <c r="AD61" s="3">
        <v>518.5</v>
      </c>
      <c r="AE61" s="3">
        <v>453.5</v>
      </c>
      <c r="AF61" s="30">
        <v>457.25</v>
      </c>
      <c r="AG61" s="30">
        <v>414.5</v>
      </c>
      <c r="AH61" s="30">
        <v>394.5</v>
      </c>
      <c r="AI61" s="30">
        <v>558.75</v>
      </c>
      <c r="AJ61" s="3">
        <v>352.5</v>
      </c>
      <c r="AK61" s="31">
        <v>991.5</v>
      </c>
      <c r="AL61" s="31">
        <v>959</v>
      </c>
    </row>
    <row r="62" spans="1:38" x14ac:dyDescent="0.25">
      <c r="A62" s="2">
        <v>43191</v>
      </c>
      <c r="B62" s="28">
        <v>617.75</v>
      </c>
      <c r="C62" s="28">
        <v>518.5</v>
      </c>
      <c r="D62" s="28">
        <v>512.5</v>
      </c>
      <c r="E62" s="28">
        <v>400.75</v>
      </c>
      <c r="F62" s="28">
        <v>1037.75</v>
      </c>
      <c r="G62" s="3">
        <v>484.26</v>
      </c>
      <c r="H62" s="3">
        <v>479.28</v>
      </c>
      <c r="I62" s="3">
        <v>606.62</v>
      </c>
      <c r="J62" s="3">
        <v>971.65</v>
      </c>
      <c r="K62" s="3">
        <v>363.15</v>
      </c>
      <c r="L62" s="3">
        <v>573.89</v>
      </c>
      <c r="M62" s="29">
        <v>743</v>
      </c>
      <c r="N62" s="29">
        <v>616</v>
      </c>
      <c r="O62" s="29">
        <v>763</v>
      </c>
      <c r="P62" s="29">
        <v>640.5</v>
      </c>
      <c r="Q62" s="29">
        <v>816</v>
      </c>
      <c r="R62" s="29">
        <v>650</v>
      </c>
      <c r="S62" s="29">
        <v>769.75</v>
      </c>
      <c r="T62" s="29">
        <v>613</v>
      </c>
      <c r="U62" s="29">
        <v>636</v>
      </c>
      <c r="V62" s="29">
        <v>642</v>
      </c>
      <c r="W62" s="29">
        <v>622</v>
      </c>
      <c r="X62" s="29">
        <v>600.5</v>
      </c>
      <c r="Y62" s="29">
        <v>618</v>
      </c>
      <c r="Z62" s="29">
        <v>593</v>
      </c>
      <c r="AA62" s="29">
        <v>593</v>
      </c>
      <c r="AB62" s="3">
        <v>454</v>
      </c>
      <c r="AC62" s="3">
        <v>488</v>
      </c>
      <c r="AD62" s="3">
        <v>580</v>
      </c>
      <c r="AE62" s="3">
        <v>513</v>
      </c>
      <c r="AF62" s="30">
        <v>518.5</v>
      </c>
      <c r="AG62" s="30">
        <v>478.5</v>
      </c>
      <c r="AH62" s="30">
        <v>446.5</v>
      </c>
      <c r="AI62" s="30">
        <v>625</v>
      </c>
      <c r="AJ62" s="3">
        <v>365.5</v>
      </c>
      <c r="AK62" s="31">
        <v>1001</v>
      </c>
      <c r="AL62" s="31">
        <v>963</v>
      </c>
    </row>
    <row r="63" spans="1:38" x14ac:dyDescent="0.25">
      <c r="A63" s="2">
        <v>43221</v>
      </c>
      <c r="B63" s="28">
        <v>612</v>
      </c>
      <c r="C63" s="28">
        <v>542.5</v>
      </c>
      <c r="D63" s="28">
        <v>526.25</v>
      </c>
      <c r="E63" s="28">
        <v>394</v>
      </c>
      <c r="F63" s="28">
        <v>1018.5</v>
      </c>
      <c r="G63" s="3">
        <v>509.42</v>
      </c>
      <c r="H63" s="3">
        <v>498.8</v>
      </c>
      <c r="I63" s="3">
        <v>600.32000000000005</v>
      </c>
      <c r="J63" s="3">
        <v>953.96</v>
      </c>
      <c r="K63" s="3">
        <v>361.53</v>
      </c>
      <c r="L63" s="3">
        <v>576.54</v>
      </c>
      <c r="M63" s="29">
        <v>729.5</v>
      </c>
      <c r="N63" s="29">
        <v>622</v>
      </c>
      <c r="O63" s="29">
        <v>739.5</v>
      </c>
      <c r="P63" s="29">
        <v>647</v>
      </c>
      <c r="Q63" s="29">
        <v>772.00000000000011</v>
      </c>
      <c r="R63" s="29">
        <v>657</v>
      </c>
      <c r="S63" s="29">
        <v>764.5</v>
      </c>
      <c r="T63" s="29">
        <v>616.5</v>
      </c>
      <c r="U63" s="29">
        <v>625</v>
      </c>
      <c r="V63" s="29">
        <v>637.5</v>
      </c>
      <c r="W63" s="29">
        <v>621.5</v>
      </c>
      <c r="X63" s="29">
        <v>597</v>
      </c>
      <c r="Y63" s="29">
        <v>612</v>
      </c>
      <c r="Z63" s="29">
        <v>587</v>
      </c>
      <c r="AA63" s="29">
        <v>587</v>
      </c>
      <c r="AB63" s="3">
        <v>539.5</v>
      </c>
      <c r="AC63" s="3">
        <v>514</v>
      </c>
      <c r="AD63" s="3">
        <v>580.75</v>
      </c>
      <c r="AE63" s="3">
        <v>532.75</v>
      </c>
      <c r="AF63" s="30">
        <v>536</v>
      </c>
      <c r="AG63" s="30">
        <v>503</v>
      </c>
      <c r="AH63" s="30">
        <v>470.5</v>
      </c>
      <c r="AI63" s="30">
        <v>637.5</v>
      </c>
      <c r="AJ63" s="3">
        <v>366.5</v>
      </c>
      <c r="AK63" s="31">
        <v>982</v>
      </c>
      <c r="AL63" s="31">
        <v>943.5</v>
      </c>
    </row>
    <row r="64" spans="1:38" x14ac:dyDescent="0.25">
      <c r="A64" s="2">
        <v>43252</v>
      </c>
      <c r="B64" s="28">
        <v>521.5</v>
      </c>
      <c r="C64" s="28">
        <v>470.75</v>
      </c>
      <c r="D64" s="28">
        <v>497.5</v>
      </c>
      <c r="E64" s="28">
        <v>371.25</v>
      </c>
      <c r="F64" s="28">
        <v>858.5</v>
      </c>
      <c r="G64" s="3">
        <v>471.52</v>
      </c>
      <c r="H64" s="3">
        <v>476.84</v>
      </c>
      <c r="I64" s="3">
        <v>513.39</v>
      </c>
      <c r="J64" s="3">
        <v>799.74</v>
      </c>
      <c r="K64" s="3">
        <v>324.29000000000002</v>
      </c>
      <c r="L64" s="3">
        <v>547.14</v>
      </c>
      <c r="M64" s="29">
        <v>647</v>
      </c>
      <c r="N64" s="29">
        <v>552</v>
      </c>
      <c r="O64" s="29">
        <v>676.5</v>
      </c>
      <c r="P64" s="29">
        <v>576.75</v>
      </c>
      <c r="Q64" s="29">
        <v>704.5</v>
      </c>
      <c r="R64" s="29">
        <v>587</v>
      </c>
      <c r="S64" s="29">
        <v>661.5</v>
      </c>
      <c r="T64" s="29">
        <v>539</v>
      </c>
      <c r="U64" s="29">
        <v>526</v>
      </c>
      <c r="V64" s="29">
        <v>534.5</v>
      </c>
      <c r="W64" s="29">
        <v>531.5</v>
      </c>
      <c r="X64" s="29">
        <v>502</v>
      </c>
      <c r="Y64" s="29">
        <v>522</v>
      </c>
      <c r="Z64" s="29">
        <v>497</v>
      </c>
      <c r="AA64" s="29">
        <v>497</v>
      </c>
      <c r="AB64" s="3">
        <v>517</v>
      </c>
      <c r="AC64" s="3">
        <v>497.5</v>
      </c>
      <c r="AD64" s="3">
        <v>558</v>
      </c>
      <c r="AE64" s="3">
        <v>501.25</v>
      </c>
      <c r="AF64" s="30">
        <v>515.75</v>
      </c>
      <c r="AG64" s="30">
        <v>453.5</v>
      </c>
      <c r="AH64" s="30">
        <v>426</v>
      </c>
      <c r="AI64" s="30">
        <v>575.75</v>
      </c>
      <c r="AJ64" s="3">
        <v>326</v>
      </c>
      <c r="AK64" s="31">
        <v>828</v>
      </c>
      <c r="AL64" s="31">
        <v>793.5</v>
      </c>
    </row>
    <row r="65" spans="1:38" x14ac:dyDescent="0.25">
      <c r="A65" s="2">
        <v>43282</v>
      </c>
      <c r="B65" s="28">
        <v>606.25</v>
      </c>
      <c r="C65" s="28">
        <v>556.5</v>
      </c>
      <c r="D65" s="28">
        <v>553.75</v>
      </c>
      <c r="E65" s="28">
        <v>386.5</v>
      </c>
      <c r="F65" s="28">
        <v>903.75</v>
      </c>
      <c r="G65" s="3">
        <v>538.86</v>
      </c>
      <c r="H65" s="3">
        <v>526.07000000000005</v>
      </c>
      <c r="I65" s="3">
        <v>565.49</v>
      </c>
      <c r="J65" s="3">
        <v>840.69</v>
      </c>
      <c r="K65" s="3">
        <v>341.81</v>
      </c>
      <c r="L65" s="3">
        <v>494.46</v>
      </c>
      <c r="M65" s="29">
        <v>647</v>
      </c>
      <c r="N65" s="29">
        <v>566</v>
      </c>
      <c r="O65" s="29">
        <v>708.75</v>
      </c>
      <c r="P65" s="29">
        <v>616.25</v>
      </c>
      <c r="Q65" s="29">
        <v>746</v>
      </c>
      <c r="R65" s="29">
        <v>641</v>
      </c>
      <c r="S65" s="29">
        <v>703.75</v>
      </c>
      <c r="T65" s="29">
        <v>575</v>
      </c>
      <c r="U65" s="29">
        <v>573</v>
      </c>
      <c r="V65" s="29">
        <v>582</v>
      </c>
      <c r="W65" s="29">
        <v>583.5</v>
      </c>
      <c r="X65" s="29">
        <v>546.5</v>
      </c>
      <c r="Y65" s="29">
        <v>571</v>
      </c>
      <c r="Z65" s="29">
        <v>561</v>
      </c>
      <c r="AA65" s="29">
        <v>561</v>
      </c>
      <c r="AB65" s="3">
        <v>557.5</v>
      </c>
      <c r="AC65" s="3">
        <v>543.5</v>
      </c>
      <c r="AD65" s="3">
        <v>608.75</v>
      </c>
      <c r="AE65" s="3">
        <v>560.75</v>
      </c>
      <c r="AF65" s="30">
        <v>586.5</v>
      </c>
      <c r="AG65" s="30">
        <v>529.5</v>
      </c>
      <c r="AH65" s="30">
        <v>517</v>
      </c>
      <c r="AI65" s="30">
        <v>631.5</v>
      </c>
      <c r="AJ65" s="3">
        <v>339.5</v>
      </c>
      <c r="AK65" s="31">
        <v>872</v>
      </c>
      <c r="AL65" s="31">
        <v>836.5</v>
      </c>
    </row>
    <row r="66" spans="1:38" x14ac:dyDescent="0.25">
      <c r="A66" s="2">
        <v>43313</v>
      </c>
      <c r="B66" s="28">
        <v>583.75</v>
      </c>
      <c r="C66" s="28">
        <v>523</v>
      </c>
      <c r="D66" s="28">
        <v>518.5</v>
      </c>
      <c r="E66" s="28">
        <v>365</v>
      </c>
      <c r="F66" s="28">
        <v>833</v>
      </c>
      <c r="G66" s="3">
        <v>507.98</v>
      </c>
      <c r="H66" s="3">
        <v>492.97</v>
      </c>
      <c r="I66" s="3">
        <v>535.52</v>
      </c>
      <c r="J66" s="3">
        <v>748.12</v>
      </c>
      <c r="K66" s="3">
        <v>319.39</v>
      </c>
      <c r="L66" s="3">
        <v>491.43</v>
      </c>
      <c r="M66" s="29">
        <v>671.5</v>
      </c>
      <c r="N66" s="29">
        <v>559</v>
      </c>
      <c r="O66" s="29">
        <v>678.75</v>
      </c>
      <c r="P66" s="29">
        <v>573.75</v>
      </c>
      <c r="Q66" s="29">
        <v>694</v>
      </c>
      <c r="R66" s="29">
        <v>589</v>
      </c>
      <c r="S66" s="29">
        <v>676.25</v>
      </c>
      <c r="T66" s="29">
        <v>544.5</v>
      </c>
      <c r="U66" s="29">
        <v>552.5</v>
      </c>
      <c r="V66" s="29">
        <v>553</v>
      </c>
      <c r="W66" s="29">
        <v>550</v>
      </c>
      <c r="X66" s="29">
        <v>513</v>
      </c>
      <c r="Y66" s="29">
        <v>539</v>
      </c>
      <c r="Z66" s="29">
        <v>524</v>
      </c>
      <c r="AA66" s="29">
        <v>524</v>
      </c>
      <c r="AB66" s="3">
        <v>505.5</v>
      </c>
      <c r="AC66" s="3">
        <v>499</v>
      </c>
      <c r="AD66" s="3">
        <v>576</v>
      </c>
      <c r="AE66" s="3">
        <v>530.5</v>
      </c>
      <c r="AF66" s="30">
        <v>553</v>
      </c>
      <c r="AG66" s="30">
        <v>498</v>
      </c>
      <c r="AH66" s="30">
        <v>490.5</v>
      </c>
      <c r="AI66" s="30">
        <v>608.125</v>
      </c>
      <c r="AJ66" s="3">
        <v>312.5</v>
      </c>
      <c r="AK66" s="31">
        <v>781.5</v>
      </c>
      <c r="AL66" s="31">
        <v>741.5</v>
      </c>
    </row>
    <row r="67" spans="1:38" x14ac:dyDescent="0.25">
      <c r="A67" s="2">
        <v>43344</v>
      </c>
      <c r="B67" s="28">
        <v>572.5</v>
      </c>
      <c r="C67" s="28">
        <v>511.25</v>
      </c>
      <c r="D67" s="28">
        <v>509</v>
      </c>
      <c r="E67" s="28">
        <v>356.25</v>
      </c>
      <c r="F67" s="28">
        <v>845.5</v>
      </c>
      <c r="G67" s="3">
        <v>471.94</v>
      </c>
      <c r="H67" s="3">
        <v>465.98</v>
      </c>
      <c r="I67" s="3">
        <v>511.51</v>
      </c>
      <c r="J67" s="3">
        <v>743.59</v>
      </c>
      <c r="K67" s="3">
        <v>312.67</v>
      </c>
      <c r="L67" s="3">
        <v>464.66</v>
      </c>
      <c r="M67" s="29">
        <v>653</v>
      </c>
      <c r="N67" s="29">
        <v>542</v>
      </c>
      <c r="O67" s="29">
        <v>660</v>
      </c>
      <c r="P67" s="29">
        <v>557.5</v>
      </c>
      <c r="Q67" s="29">
        <v>663</v>
      </c>
      <c r="R67" s="29">
        <v>572</v>
      </c>
      <c r="S67" s="29">
        <v>657.5</v>
      </c>
      <c r="T67" s="29">
        <v>529.5</v>
      </c>
      <c r="U67" s="29">
        <v>527</v>
      </c>
      <c r="V67" s="29">
        <v>536</v>
      </c>
      <c r="W67" s="29">
        <v>527.5</v>
      </c>
      <c r="X67" s="29">
        <v>497</v>
      </c>
      <c r="Y67" s="29">
        <v>513</v>
      </c>
      <c r="Z67" s="29">
        <v>498</v>
      </c>
      <c r="AA67" s="29">
        <v>498</v>
      </c>
      <c r="AB67" s="3">
        <v>474</v>
      </c>
      <c r="AC67" s="3">
        <v>526</v>
      </c>
      <c r="AD67" s="3">
        <v>549</v>
      </c>
      <c r="AE67" s="3">
        <v>499</v>
      </c>
      <c r="AF67" s="30">
        <v>511.25</v>
      </c>
      <c r="AG67" s="30">
        <v>458.5</v>
      </c>
      <c r="AH67" s="30">
        <v>456</v>
      </c>
      <c r="AI67" s="30">
        <v>571.25</v>
      </c>
      <c r="AJ67" s="3">
        <v>307.5</v>
      </c>
      <c r="AK67" s="31">
        <v>774</v>
      </c>
      <c r="AL67" s="31">
        <v>739</v>
      </c>
    </row>
    <row r="68" spans="1:38" x14ac:dyDescent="0.25">
      <c r="A68" s="2">
        <v>43374</v>
      </c>
      <c r="B68" s="28">
        <v>569.25</v>
      </c>
      <c r="C68" s="28">
        <v>493.25</v>
      </c>
      <c r="D68" s="28">
        <v>500.5</v>
      </c>
      <c r="E68" s="28">
        <v>363.25</v>
      </c>
      <c r="F68" s="28">
        <v>839</v>
      </c>
      <c r="G68" s="3">
        <v>460.57</v>
      </c>
      <c r="H68" s="3">
        <v>468.85</v>
      </c>
      <c r="I68" s="3">
        <v>519.41</v>
      </c>
      <c r="J68" s="3">
        <v>744.47</v>
      </c>
      <c r="K68" s="3">
        <v>324.98</v>
      </c>
      <c r="L68" s="3">
        <v>458.33</v>
      </c>
      <c r="M68" s="29">
        <v>681.5</v>
      </c>
      <c r="N68" s="29">
        <v>564</v>
      </c>
      <c r="O68" s="29">
        <v>694.25</v>
      </c>
      <c r="P68" s="29">
        <v>574.25</v>
      </c>
      <c r="Q68" s="29">
        <v>699</v>
      </c>
      <c r="R68" s="29">
        <v>579</v>
      </c>
      <c r="S68" s="29">
        <v>661.75</v>
      </c>
      <c r="T68" s="29">
        <v>531.5</v>
      </c>
      <c r="U68" s="29">
        <v>545</v>
      </c>
      <c r="V68" s="29">
        <v>547.5</v>
      </c>
      <c r="W68" s="29">
        <v>532.5</v>
      </c>
      <c r="X68" s="29">
        <v>504</v>
      </c>
      <c r="Y68" s="29">
        <v>524</v>
      </c>
      <c r="Z68" s="29">
        <v>504</v>
      </c>
      <c r="AA68" s="29">
        <v>499</v>
      </c>
      <c r="AB68" s="3">
        <v>493</v>
      </c>
      <c r="AC68" s="3">
        <v>513</v>
      </c>
      <c r="AD68" s="3">
        <v>566</v>
      </c>
      <c r="AE68" s="3">
        <v>492.5</v>
      </c>
      <c r="AF68" s="30">
        <v>503.25</v>
      </c>
      <c r="AG68" s="30">
        <v>443</v>
      </c>
      <c r="AH68" s="30">
        <v>463</v>
      </c>
      <c r="AI68" s="30">
        <v>563.25</v>
      </c>
      <c r="AJ68" s="3">
        <v>329</v>
      </c>
      <c r="AK68" s="31">
        <v>775.5</v>
      </c>
      <c r="AL68" s="31">
        <v>739.5</v>
      </c>
    </row>
    <row r="69" spans="1:38" x14ac:dyDescent="0.25">
      <c r="A69" s="2">
        <v>43405</v>
      </c>
      <c r="B69" s="28">
        <v>583.25</v>
      </c>
      <c r="C69" s="28">
        <v>486.5</v>
      </c>
      <c r="D69" s="28">
        <v>515.75</v>
      </c>
      <c r="E69" s="28">
        <v>377.75</v>
      </c>
      <c r="F69" s="28">
        <v>894.75</v>
      </c>
      <c r="G69" s="3">
        <v>462.34</v>
      </c>
      <c r="H69" s="3">
        <v>486.02</v>
      </c>
      <c r="I69" s="3">
        <v>543.24</v>
      </c>
      <c r="J69" s="3">
        <v>807.42</v>
      </c>
      <c r="K69" s="3">
        <v>338.47</v>
      </c>
      <c r="L69" s="3">
        <v>457.59</v>
      </c>
      <c r="M69" s="29">
        <v>676</v>
      </c>
      <c r="N69" s="29">
        <v>586</v>
      </c>
      <c r="O69" s="29">
        <v>715.75</v>
      </c>
      <c r="P69" s="29">
        <v>595.75</v>
      </c>
      <c r="Q69" s="29">
        <v>718.5</v>
      </c>
      <c r="R69" s="29">
        <v>601</v>
      </c>
      <c r="S69" s="29">
        <v>693.75</v>
      </c>
      <c r="T69" s="29">
        <v>541</v>
      </c>
      <c r="U69" s="29">
        <v>563.5</v>
      </c>
      <c r="V69" s="29">
        <v>570</v>
      </c>
      <c r="W69" s="29">
        <v>551</v>
      </c>
      <c r="X69" s="29">
        <v>528</v>
      </c>
      <c r="Y69" s="29">
        <v>541</v>
      </c>
      <c r="Z69" s="29">
        <v>531</v>
      </c>
      <c r="AA69" s="29">
        <v>531</v>
      </c>
      <c r="AB69" s="3">
        <v>534</v>
      </c>
      <c r="AC69" s="3">
        <v>503.5</v>
      </c>
      <c r="AD69" s="3">
        <v>592.25</v>
      </c>
      <c r="AE69" s="3">
        <v>515.75</v>
      </c>
      <c r="AF69" s="30">
        <v>501.5</v>
      </c>
      <c r="AG69" s="30">
        <v>445</v>
      </c>
      <c r="AH69" s="30">
        <v>476</v>
      </c>
      <c r="AI69" s="30">
        <v>556.5</v>
      </c>
      <c r="AJ69" s="3">
        <v>342</v>
      </c>
      <c r="AK69" s="31">
        <v>849</v>
      </c>
      <c r="AL69" s="31">
        <v>795</v>
      </c>
    </row>
    <row r="70" spans="1:38" x14ac:dyDescent="0.25">
      <c r="A70" s="2">
        <v>43435</v>
      </c>
      <c r="B70" s="28">
        <v>549</v>
      </c>
      <c r="C70" s="28">
        <v>488.75</v>
      </c>
      <c r="D70" s="28">
        <v>503.25</v>
      </c>
      <c r="E70" s="28">
        <v>375</v>
      </c>
      <c r="F70" s="28">
        <v>882.5</v>
      </c>
      <c r="G70" s="3">
        <v>457.59</v>
      </c>
      <c r="H70" s="3">
        <v>477.57</v>
      </c>
      <c r="I70" s="3">
        <v>505.77</v>
      </c>
      <c r="J70" s="3">
        <v>800.99</v>
      </c>
      <c r="K70" s="3">
        <v>341.83</v>
      </c>
      <c r="L70" s="3">
        <v>456.36</v>
      </c>
      <c r="M70" s="29">
        <v>649</v>
      </c>
      <c r="N70" s="29">
        <v>559</v>
      </c>
      <c r="O70" s="29">
        <v>641.5</v>
      </c>
      <c r="P70" s="29">
        <v>569</v>
      </c>
      <c r="Q70" s="29">
        <v>701.5</v>
      </c>
      <c r="R70" s="29">
        <v>574</v>
      </c>
      <c r="S70" s="29">
        <v>649</v>
      </c>
      <c r="T70" s="29">
        <v>506.5</v>
      </c>
      <c r="U70" s="29">
        <v>526.5</v>
      </c>
      <c r="V70" s="29">
        <v>527.5</v>
      </c>
      <c r="W70" s="29">
        <v>525</v>
      </c>
      <c r="X70" s="29">
        <v>494</v>
      </c>
      <c r="Y70" s="29">
        <v>509</v>
      </c>
      <c r="Z70" s="29">
        <v>494</v>
      </c>
      <c r="AA70" s="29">
        <v>494</v>
      </c>
      <c r="AB70" s="3">
        <v>536</v>
      </c>
      <c r="AC70" s="3">
        <v>503.5</v>
      </c>
      <c r="AD70" s="3">
        <v>580.75</v>
      </c>
      <c r="AE70" s="3">
        <v>498.25</v>
      </c>
      <c r="AF70" s="30">
        <v>503.75</v>
      </c>
      <c r="AG70" s="30">
        <v>445</v>
      </c>
      <c r="AH70" s="30">
        <v>476.5</v>
      </c>
      <c r="AI70" s="30">
        <v>556.25</v>
      </c>
      <c r="AJ70" s="3">
        <v>346</v>
      </c>
      <c r="AK70" s="31">
        <v>834.5</v>
      </c>
      <c r="AL70" s="31">
        <v>794</v>
      </c>
    </row>
    <row r="71" spans="1:38" x14ac:dyDescent="0.25">
      <c r="A71" s="2">
        <v>43466</v>
      </c>
      <c r="B71" s="28">
        <v>570</v>
      </c>
      <c r="C71" s="28">
        <v>499</v>
      </c>
      <c r="D71" s="28">
        <v>516.5</v>
      </c>
      <c r="E71" s="28">
        <v>376.5</v>
      </c>
      <c r="F71" s="28">
        <v>915.25</v>
      </c>
      <c r="G71" s="3">
        <v>476.03</v>
      </c>
      <c r="H71" s="3">
        <v>494.16</v>
      </c>
      <c r="I71" s="3">
        <v>531.82000000000005</v>
      </c>
      <c r="J71" s="3">
        <v>825.38</v>
      </c>
      <c r="K71" s="3">
        <v>346.92</v>
      </c>
      <c r="L71" s="3">
        <v>458.67</v>
      </c>
      <c r="M71" s="29">
        <v>697.5</v>
      </c>
      <c r="N71" s="29">
        <v>575</v>
      </c>
      <c r="O71" s="29">
        <v>700</v>
      </c>
      <c r="P71" s="29">
        <v>585</v>
      </c>
      <c r="Q71" s="29">
        <v>690</v>
      </c>
      <c r="R71" s="29">
        <v>590</v>
      </c>
      <c r="S71" s="29">
        <v>665</v>
      </c>
      <c r="T71" s="29">
        <v>536</v>
      </c>
      <c r="U71" s="29">
        <v>544</v>
      </c>
      <c r="V71" s="29">
        <v>551.5</v>
      </c>
      <c r="W71" s="29">
        <v>540</v>
      </c>
      <c r="X71" s="29">
        <v>507</v>
      </c>
      <c r="Y71" s="29">
        <v>535</v>
      </c>
      <c r="Z71" s="29">
        <v>515</v>
      </c>
      <c r="AA71" s="29">
        <v>515</v>
      </c>
      <c r="AB71" s="3">
        <v>546.5</v>
      </c>
      <c r="AC71" s="3">
        <v>515</v>
      </c>
      <c r="AD71" s="3">
        <v>600</v>
      </c>
      <c r="AE71" s="3">
        <v>511.5</v>
      </c>
      <c r="AF71" s="30">
        <v>506.5</v>
      </c>
      <c r="AG71" s="30">
        <v>457.5</v>
      </c>
      <c r="AH71" s="30">
        <v>495</v>
      </c>
      <c r="AI71" s="30">
        <v>566.5</v>
      </c>
      <c r="AJ71" s="3">
        <v>350.5</v>
      </c>
      <c r="AK71" s="31">
        <v>858</v>
      </c>
      <c r="AL71" s="31">
        <v>820.5</v>
      </c>
    </row>
    <row r="72" spans="1:38" x14ac:dyDescent="0.25">
      <c r="A72" s="2">
        <v>43497</v>
      </c>
      <c r="B72" s="28">
        <v>567</v>
      </c>
      <c r="C72" s="28">
        <v>441</v>
      </c>
      <c r="D72" s="28">
        <v>452.5</v>
      </c>
      <c r="E72" s="28">
        <v>362</v>
      </c>
      <c r="F72" s="28">
        <v>897.5</v>
      </c>
      <c r="G72" s="3">
        <v>423.56</v>
      </c>
      <c r="H72" s="3">
        <v>434.76</v>
      </c>
      <c r="I72" s="3">
        <v>525.84</v>
      </c>
      <c r="J72" s="3">
        <v>816.39</v>
      </c>
      <c r="K72" s="3">
        <v>337.53</v>
      </c>
      <c r="L72" s="3">
        <v>472.59</v>
      </c>
      <c r="M72" s="29">
        <v>716.25</v>
      </c>
      <c r="N72" s="29">
        <v>579.25</v>
      </c>
      <c r="O72" s="29">
        <v>719.25</v>
      </c>
      <c r="P72" s="29">
        <v>579.25</v>
      </c>
      <c r="Q72" s="29">
        <v>729.25</v>
      </c>
      <c r="R72" s="29">
        <v>579.25</v>
      </c>
      <c r="S72" s="29">
        <v>669.25</v>
      </c>
      <c r="T72" s="29">
        <v>534.5</v>
      </c>
      <c r="U72" s="29">
        <v>536</v>
      </c>
      <c r="V72" s="29">
        <v>536.5</v>
      </c>
      <c r="W72" s="29">
        <v>533</v>
      </c>
      <c r="X72" s="29">
        <v>499</v>
      </c>
      <c r="Y72" s="29">
        <v>534</v>
      </c>
      <c r="Z72" s="29">
        <v>509</v>
      </c>
      <c r="AA72" s="29">
        <v>504</v>
      </c>
      <c r="AB72" s="3">
        <v>483</v>
      </c>
      <c r="AC72" s="3">
        <v>456</v>
      </c>
      <c r="AD72" s="3">
        <v>552.5</v>
      </c>
      <c r="AE72" s="3">
        <v>447.5</v>
      </c>
      <c r="AF72" s="30">
        <v>448.5</v>
      </c>
      <c r="AG72" s="30">
        <v>402.5</v>
      </c>
      <c r="AH72" s="30">
        <v>438.5</v>
      </c>
      <c r="AI72" s="30">
        <v>566</v>
      </c>
      <c r="AJ72" s="3">
        <v>336</v>
      </c>
      <c r="AK72" s="31">
        <v>852</v>
      </c>
      <c r="AL72" s="31">
        <v>806.5</v>
      </c>
    </row>
    <row r="73" spans="1:38" x14ac:dyDescent="0.25">
      <c r="A73" s="2">
        <v>43525</v>
      </c>
      <c r="B73" s="28">
        <v>554.75</v>
      </c>
      <c r="C73" s="28">
        <v>430</v>
      </c>
      <c r="D73" s="28">
        <v>457.75</v>
      </c>
      <c r="E73" s="28">
        <v>356.5</v>
      </c>
      <c r="F73" s="28">
        <v>884.25</v>
      </c>
      <c r="G73" s="3">
        <v>416.01</v>
      </c>
      <c r="H73" s="3">
        <v>435.34</v>
      </c>
      <c r="I73" s="3">
        <v>521.14</v>
      </c>
      <c r="J73" s="3">
        <v>797.51</v>
      </c>
      <c r="K73" s="3">
        <v>330.25</v>
      </c>
      <c r="L73" s="3">
        <v>466.3</v>
      </c>
      <c r="M73" s="29">
        <v>676.75</v>
      </c>
      <c r="N73" s="29">
        <v>579.75</v>
      </c>
      <c r="O73" s="29">
        <v>679.75</v>
      </c>
      <c r="P73" s="29">
        <v>579.75</v>
      </c>
      <c r="Q73" s="29">
        <v>709.75</v>
      </c>
      <c r="R73" s="29">
        <v>579.75</v>
      </c>
      <c r="S73" s="29">
        <v>677.25</v>
      </c>
      <c r="T73" s="29">
        <v>529.5</v>
      </c>
      <c r="U73" s="29">
        <v>532.5</v>
      </c>
      <c r="V73" s="29">
        <v>536.5</v>
      </c>
      <c r="W73" s="29">
        <v>533</v>
      </c>
      <c r="X73" s="29">
        <v>500</v>
      </c>
      <c r="Y73" s="29">
        <v>530</v>
      </c>
      <c r="Z73" s="29">
        <v>505</v>
      </c>
      <c r="AA73" s="29">
        <v>500</v>
      </c>
      <c r="AB73" s="3">
        <v>487.5</v>
      </c>
      <c r="AC73" s="3">
        <v>458</v>
      </c>
      <c r="AD73" s="3">
        <v>549.75</v>
      </c>
      <c r="AE73" s="3">
        <v>450.25</v>
      </c>
      <c r="AF73" s="30">
        <v>440</v>
      </c>
      <c r="AG73" s="30">
        <v>388.5</v>
      </c>
      <c r="AH73" s="30">
        <v>432</v>
      </c>
      <c r="AI73" s="30">
        <v>551</v>
      </c>
      <c r="AJ73" s="3">
        <v>331</v>
      </c>
      <c r="AK73" s="31">
        <v>826.5</v>
      </c>
      <c r="AL73" s="31">
        <v>784.5</v>
      </c>
    </row>
    <row r="74" spans="1:38" x14ac:dyDescent="0.25">
      <c r="A74" s="2">
        <v>43556</v>
      </c>
      <c r="B74" s="28">
        <v>490.25</v>
      </c>
      <c r="C74" s="28">
        <v>386.25</v>
      </c>
      <c r="D74" s="28">
        <v>418.5</v>
      </c>
      <c r="E74" s="28">
        <v>353.25</v>
      </c>
      <c r="F74" s="28">
        <v>841.25</v>
      </c>
      <c r="G74" s="3">
        <v>376.89</v>
      </c>
      <c r="H74" s="3">
        <v>402.21</v>
      </c>
      <c r="I74" s="3">
        <v>464.8</v>
      </c>
      <c r="J74" s="3">
        <v>764.94</v>
      </c>
      <c r="K74" s="3">
        <v>335.35</v>
      </c>
      <c r="L74" s="3">
        <v>458.64</v>
      </c>
      <c r="M74" s="29">
        <v>596.5</v>
      </c>
      <c r="N74" s="29">
        <v>527</v>
      </c>
      <c r="O74" s="29">
        <v>596.5</v>
      </c>
      <c r="P74" s="29">
        <v>527</v>
      </c>
      <c r="Q74" s="29">
        <v>639.5</v>
      </c>
      <c r="R74" s="29">
        <v>527</v>
      </c>
      <c r="S74" s="29">
        <v>600.25</v>
      </c>
      <c r="T74" s="29">
        <v>478.5</v>
      </c>
      <c r="U74" s="29">
        <v>480.5</v>
      </c>
      <c r="V74" s="29">
        <v>484</v>
      </c>
      <c r="W74" s="29">
        <v>479.5</v>
      </c>
      <c r="X74" s="29">
        <v>434</v>
      </c>
      <c r="Y74" s="29">
        <v>472</v>
      </c>
      <c r="Z74" s="29">
        <v>457</v>
      </c>
      <c r="AA74" s="29">
        <v>452</v>
      </c>
      <c r="AB74" s="3">
        <v>457</v>
      </c>
      <c r="AC74" s="3">
        <v>424</v>
      </c>
      <c r="AD74" s="3">
        <v>509.5</v>
      </c>
      <c r="AE74" s="3">
        <v>411</v>
      </c>
      <c r="AF74" s="30">
        <v>398.75</v>
      </c>
      <c r="AG74" s="30">
        <v>351.5</v>
      </c>
      <c r="AH74" s="30">
        <v>377.5</v>
      </c>
      <c r="AI74" s="30">
        <v>484</v>
      </c>
      <c r="AJ74" s="3">
        <v>334.5</v>
      </c>
      <c r="AK74" s="31">
        <v>796</v>
      </c>
      <c r="AL74" s="31">
        <v>757.5</v>
      </c>
    </row>
    <row r="75" spans="1:38" x14ac:dyDescent="0.25">
      <c r="A75" s="2">
        <v>43586</v>
      </c>
      <c r="B75" s="28">
        <v>552</v>
      </c>
      <c r="C75" s="28">
        <v>473</v>
      </c>
      <c r="D75" s="28">
        <v>503</v>
      </c>
      <c r="E75" s="28">
        <v>427</v>
      </c>
      <c r="F75" s="28">
        <v>877.75</v>
      </c>
      <c r="G75" s="3">
        <v>454.81</v>
      </c>
      <c r="H75" s="3">
        <v>482.63</v>
      </c>
      <c r="I75" s="3">
        <v>506.67</v>
      </c>
      <c r="J75" s="3">
        <v>796.04</v>
      </c>
      <c r="K75" s="3">
        <v>400.33</v>
      </c>
      <c r="L75" s="3">
        <v>464.17</v>
      </c>
      <c r="M75" s="29">
        <v>632</v>
      </c>
      <c r="N75" s="29">
        <v>577</v>
      </c>
      <c r="O75" s="29">
        <v>642</v>
      </c>
      <c r="P75" s="29">
        <v>577</v>
      </c>
      <c r="Q75" s="29">
        <v>652</v>
      </c>
      <c r="R75" s="29">
        <v>577</v>
      </c>
      <c r="S75" s="29">
        <v>644.5</v>
      </c>
      <c r="T75" s="29">
        <v>514.5</v>
      </c>
      <c r="U75" s="29">
        <v>513</v>
      </c>
      <c r="V75" s="29">
        <v>520.5</v>
      </c>
      <c r="W75" s="29">
        <v>516.5</v>
      </c>
      <c r="X75" s="29">
        <v>477</v>
      </c>
      <c r="Y75" s="29">
        <v>517</v>
      </c>
      <c r="Z75" s="29">
        <v>502</v>
      </c>
      <c r="AA75" s="29">
        <v>497</v>
      </c>
      <c r="AB75" s="3">
        <v>538.5</v>
      </c>
      <c r="AC75" s="3">
        <v>513</v>
      </c>
      <c r="AD75" s="3">
        <v>595.5</v>
      </c>
      <c r="AE75" s="3">
        <v>496.5</v>
      </c>
      <c r="AF75" s="30">
        <v>481.5</v>
      </c>
      <c r="AG75" s="30">
        <v>430.5</v>
      </c>
      <c r="AH75" s="30">
        <v>440.5</v>
      </c>
      <c r="AI75" s="30">
        <v>570.5</v>
      </c>
      <c r="AJ75" s="3">
        <v>404.5</v>
      </c>
      <c r="AK75" s="31">
        <v>829.5</v>
      </c>
      <c r="AL75" s="31">
        <v>805</v>
      </c>
    </row>
    <row r="76" spans="1:38" x14ac:dyDescent="0.25">
      <c r="A76" s="2">
        <v>43617</v>
      </c>
      <c r="B76" s="28">
        <v>554.25</v>
      </c>
      <c r="C76" s="28">
        <v>451.5</v>
      </c>
      <c r="D76" s="28">
        <v>528</v>
      </c>
      <c r="E76" s="28">
        <v>420.25</v>
      </c>
      <c r="F76" s="28">
        <v>899.75</v>
      </c>
      <c r="G76" s="3">
        <v>433.33</v>
      </c>
      <c r="H76" s="3">
        <v>515.16999999999996</v>
      </c>
      <c r="I76" s="3">
        <v>504.58</v>
      </c>
      <c r="J76" s="3">
        <v>826</v>
      </c>
      <c r="K76" s="3">
        <v>405.79</v>
      </c>
      <c r="L76" s="3">
        <v>473.26</v>
      </c>
      <c r="M76" s="29">
        <v>654.25</v>
      </c>
      <c r="N76" s="29">
        <v>574.25</v>
      </c>
      <c r="O76" s="29">
        <v>664.25</v>
      </c>
      <c r="P76" s="29">
        <v>574.25</v>
      </c>
      <c r="Q76" s="29">
        <v>697.75</v>
      </c>
      <c r="R76" s="29">
        <v>574.25</v>
      </c>
      <c r="S76" s="29">
        <v>634.25</v>
      </c>
      <c r="T76" s="29">
        <v>490</v>
      </c>
      <c r="U76" s="29">
        <v>505</v>
      </c>
      <c r="V76" s="29">
        <v>510.5</v>
      </c>
      <c r="W76" s="29">
        <v>506.5</v>
      </c>
      <c r="X76" s="29">
        <v>470.5</v>
      </c>
      <c r="Y76" s="29">
        <v>519</v>
      </c>
      <c r="Z76" s="29">
        <v>494</v>
      </c>
      <c r="AA76" s="29">
        <v>489</v>
      </c>
      <c r="AB76" s="3">
        <v>553</v>
      </c>
      <c r="AC76" s="3">
        <v>528</v>
      </c>
      <c r="AD76" s="3">
        <v>597.75</v>
      </c>
      <c r="AE76" s="3">
        <v>550.75</v>
      </c>
      <c r="AF76" s="30">
        <v>465</v>
      </c>
      <c r="AG76" s="30">
        <v>419.5</v>
      </c>
      <c r="AH76" s="30">
        <v>417</v>
      </c>
      <c r="AI76" s="30">
        <v>549</v>
      </c>
      <c r="AJ76" s="3">
        <v>416</v>
      </c>
      <c r="AK76" s="31">
        <v>866.5</v>
      </c>
      <c r="AL76" s="31">
        <v>818</v>
      </c>
    </row>
    <row r="77" spans="1:38" x14ac:dyDescent="0.25">
      <c r="A77" s="2">
        <v>43647</v>
      </c>
      <c r="B77" s="28">
        <v>519.5</v>
      </c>
      <c r="C77" s="28">
        <v>422.75</v>
      </c>
      <c r="D77" s="28">
        <v>487.25</v>
      </c>
      <c r="E77" s="28">
        <v>400.25</v>
      </c>
      <c r="F77" s="28">
        <v>864</v>
      </c>
      <c r="G77" s="3">
        <v>400.55</v>
      </c>
      <c r="H77" s="3">
        <v>470.48</v>
      </c>
      <c r="I77" s="3">
        <v>472.95</v>
      </c>
      <c r="J77" s="3">
        <v>796.52</v>
      </c>
      <c r="K77" s="3">
        <v>391.79</v>
      </c>
      <c r="L77" s="3">
        <v>469.17</v>
      </c>
      <c r="M77" s="29">
        <v>604.5</v>
      </c>
      <c r="N77" s="29">
        <v>524.5</v>
      </c>
      <c r="O77" s="29">
        <v>612</v>
      </c>
      <c r="P77" s="29">
        <v>524.5</v>
      </c>
      <c r="Q77" s="29">
        <v>622</v>
      </c>
      <c r="R77" s="29">
        <v>524.5</v>
      </c>
      <c r="S77" s="29">
        <v>594.5</v>
      </c>
      <c r="T77" s="29">
        <v>455</v>
      </c>
      <c r="U77" s="29">
        <v>471.5</v>
      </c>
      <c r="V77" s="29">
        <v>475</v>
      </c>
      <c r="W77" s="29">
        <v>465.5</v>
      </c>
      <c r="X77" s="29">
        <v>424</v>
      </c>
      <c r="Y77" s="29">
        <v>485</v>
      </c>
      <c r="Z77" s="29">
        <v>475</v>
      </c>
      <c r="AA77" s="29">
        <v>470</v>
      </c>
      <c r="AB77" s="3">
        <v>472</v>
      </c>
      <c r="AC77" s="3">
        <v>462</v>
      </c>
      <c r="AD77" s="3">
        <v>534.75</v>
      </c>
      <c r="AE77" s="3">
        <v>509.75</v>
      </c>
      <c r="AF77" s="30">
        <v>430.25</v>
      </c>
      <c r="AG77" s="30">
        <v>376.5</v>
      </c>
      <c r="AH77" s="30">
        <v>395.5</v>
      </c>
      <c r="AI77" s="30">
        <v>516.75</v>
      </c>
      <c r="AJ77" s="3">
        <v>398.5</v>
      </c>
      <c r="AK77" s="31">
        <v>842</v>
      </c>
      <c r="AL77" s="31">
        <v>787.5</v>
      </c>
    </row>
    <row r="78" spans="1:38" x14ac:dyDescent="0.25">
      <c r="A78" s="2">
        <v>43678</v>
      </c>
      <c r="B78" s="28">
        <v>476.5</v>
      </c>
      <c r="C78" s="28">
        <v>378.25</v>
      </c>
      <c r="D78" s="28">
        <v>451.25</v>
      </c>
      <c r="E78" s="28">
        <v>358</v>
      </c>
      <c r="F78" s="28">
        <v>857</v>
      </c>
      <c r="G78" s="3">
        <v>362.34</v>
      </c>
      <c r="H78" s="3">
        <v>440.26</v>
      </c>
      <c r="I78" s="3">
        <v>433.38</v>
      </c>
      <c r="J78" s="3">
        <v>786.33</v>
      </c>
      <c r="K78" s="3">
        <v>352.61</v>
      </c>
      <c r="L78" s="3">
        <v>466.59</v>
      </c>
      <c r="M78" s="29">
        <v>566.25</v>
      </c>
      <c r="N78" s="29">
        <v>476.75</v>
      </c>
      <c r="O78" s="29">
        <v>574.25</v>
      </c>
      <c r="P78" s="29">
        <v>476.75</v>
      </c>
      <c r="Q78" s="29">
        <v>601.75</v>
      </c>
      <c r="R78" s="29">
        <v>476.75</v>
      </c>
      <c r="S78" s="29">
        <v>551.5</v>
      </c>
      <c r="T78" s="29">
        <v>422</v>
      </c>
      <c r="U78" s="29">
        <v>432</v>
      </c>
      <c r="V78" s="29">
        <v>446.5</v>
      </c>
      <c r="W78" s="29">
        <v>431</v>
      </c>
      <c r="X78" s="29">
        <v>391</v>
      </c>
      <c r="Y78" s="29">
        <v>442</v>
      </c>
      <c r="Z78" s="29">
        <v>422</v>
      </c>
      <c r="AA78" s="29">
        <v>417</v>
      </c>
      <c r="AB78" s="3">
        <v>453</v>
      </c>
      <c r="AC78" s="3">
        <v>448</v>
      </c>
      <c r="AD78" s="3">
        <v>513.75</v>
      </c>
      <c r="AE78" s="3">
        <v>478.375</v>
      </c>
      <c r="AF78" s="30">
        <v>385.75</v>
      </c>
      <c r="AG78" s="30">
        <v>342.5</v>
      </c>
      <c r="AH78" s="30">
        <v>361</v>
      </c>
      <c r="AI78" s="30">
        <v>472.25</v>
      </c>
      <c r="AJ78" s="3">
        <v>354.5</v>
      </c>
      <c r="AK78" s="31">
        <v>828</v>
      </c>
      <c r="AL78" s="31">
        <v>786</v>
      </c>
    </row>
    <row r="79" spans="1:38" x14ac:dyDescent="0.25">
      <c r="A79" s="2">
        <v>43709</v>
      </c>
      <c r="B79" s="28">
        <v>544.5</v>
      </c>
      <c r="C79" s="28">
        <v>415</v>
      </c>
      <c r="D79" s="28">
        <v>495.75</v>
      </c>
      <c r="E79" s="28">
        <v>388</v>
      </c>
      <c r="F79" s="28">
        <v>906</v>
      </c>
      <c r="G79" s="3">
        <v>388.66</v>
      </c>
      <c r="H79" s="3">
        <v>480.18</v>
      </c>
      <c r="I79" s="3">
        <v>501.81</v>
      </c>
      <c r="J79" s="3">
        <v>824.86</v>
      </c>
      <c r="K79" s="3">
        <v>371.55</v>
      </c>
      <c r="L79" s="3">
        <v>529.46</v>
      </c>
      <c r="M79" s="29">
        <v>545</v>
      </c>
      <c r="N79" s="29">
        <v>554.5</v>
      </c>
      <c r="O79" s="29">
        <v>657</v>
      </c>
      <c r="P79" s="29">
        <v>554.5</v>
      </c>
      <c r="Q79" s="29">
        <v>692</v>
      </c>
      <c r="R79" s="29">
        <v>554.5</v>
      </c>
      <c r="S79" s="29">
        <v>649.5</v>
      </c>
      <c r="T79" s="29">
        <v>497.5</v>
      </c>
      <c r="U79" s="29">
        <v>504</v>
      </c>
      <c r="V79" s="29">
        <v>509</v>
      </c>
      <c r="W79" s="29">
        <v>485.5</v>
      </c>
      <c r="X79" s="29">
        <v>470.5</v>
      </c>
      <c r="Y79" s="29">
        <v>510</v>
      </c>
      <c r="Z79" s="29">
        <v>485</v>
      </c>
      <c r="AA79" s="29">
        <v>480</v>
      </c>
      <c r="AB79" s="3">
        <v>480</v>
      </c>
      <c r="AC79" s="3">
        <v>484</v>
      </c>
      <c r="AD79" s="3">
        <v>563.25</v>
      </c>
      <c r="AE79" s="3">
        <v>512.75</v>
      </c>
      <c r="AF79" s="30">
        <v>414</v>
      </c>
      <c r="AG79" s="30">
        <v>362.5</v>
      </c>
      <c r="AH79" s="30">
        <v>395</v>
      </c>
      <c r="AI79" s="30">
        <v>532.5</v>
      </c>
      <c r="AJ79" s="3">
        <v>376.5</v>
      </c>
      <c r="AK79" s="31">
        <v>865</v>
      </c>
      <c r="AL79" s="31">
        <v>822.5</v>
      </c>
    </row>
    <row r="80" spans="1:38" x14ac:dyDescent="0.25">
      <c r="A80" s="2">
        <v>43739</v>
      </c>
      <c r="B80" s="28">
        <v>524</v>
      </c>
      <c r="C80" s="28">
        <v>419.75</v>
      </c>
      <c r="D80" s="28">
        <v>508.75</v>
      </c>
      <c r="E80" s="28">
        <v>390</v>
      </c>
      <c r="F80" s="28">
        <v>916.75</v>
      </c>
      <c r="G80" s="3">
        <v>395.81</v>
      </c>
      <c r="H80" s="3">
        <v>495.88</v>
      </c>
      <c r="I80" s="3">
        <v>503.78</v>
      </c>
      <c r="J80" s="3">
        <v>852.13</v>
      </c>
      <c r="K80" s="3">
        <v>373.67</v>
      </c>
      <c r="L80" s="3">
        <v>619.48</v>
      </c>
      <c r="M80" s="29">
        <v>684</v>
      </c>
      <c r="N80" s="29">
        <v>539</v>
      </c>
      <c r="O80" s="29">
        <v>696.5</v>
      </c>
      <c r="P80" s="29">
        <v>539</v>
      </c>
      <c r="Q80" s="29">
        <v>724</v>
      </c>
      <c r="R80" s="29">
        <v>539</v>
      </c>
      <c r="S80" s="29">
        <v>654</v>
      </c>
      <c r="T80" s="29">
        <v>510.5</v>
      </c>
      <c r="U80" s="29">
        <v>523.5</v>
      </c>
      <c r="V80" s="29">
        <v>539</v>
      </c>
      <c r="W80" s="29">
        <v>531</v>
      </c>
      <c r="X80" s="29">
        <v>477.5</v>
      </c>
      <c r="Y80" s="29">
        <v>479</v>
      </c>
      <c r="Z80" s="29">
        <v>479</v>
      </c>
      <c r="AA80" s="29">
        <v>474</v>
      </c>
      <c r="AB80" s="3">
        <v>503</v>
      </c>
      <c r="AC80" s="3">
        <v>519.5</v>
      </c>
      <c r="AD80" s="3">
        <v>579.75</v>
      </c>
      <c r="AE80" s="3">
        <v>524.25</v>
      </c>
      <c r="AF80" s="30">
        <v>419.75</v>
      </c>
      <c r="AG80" s="30">
        <v>367.5</v>
      </c>
      <c r="AH80" s="30">
        <v>407.5</v>
      </c>
      <c r="AI80" s="30">
        <v>547.25</v>
      </c>
      <c r="AJ80" s="3">
        <v>381</v>
      </c>
      <c r="AK80" s="31">
        <v>897.5</v>
      </c>
      <c r="AL80" s="31">
        <v>843.5</v>
      </c>
    </row>
    <row r="81" spans="1:38" x14ac:dyDescent="0.25">
      <c r="A81" s="2">
        <v>43770</v>
      </c>
      <c r="B81" s="28">
        <v>494.5</v>
      </c>
      <c r="C81" s="28">
        <v>438.75</v>
      </c>
      <c r="D81" s="28">
        <v>547.5</v>
      </c>
      <c r="E81" s="28">
        <v>371.25</v>
      </c>
      <c r="F81" s="28">
        <v>876.75</v>
      </c>
      <c r="G81" s="3">
        <v>414.47</v>
      </c>
      <c r="H81" s="3">
        <v>538.66999999999996</v>
      </c>
      <c r="I81" s="3">
        <v>493.59</v>
      </c>
      <c r="J81" s="3">
        <v>815.28</v>
      </c>
      <c r="K81" s="3">
        <v>358.77</v>
      </c>
      <c r="L81" s="3">
        <v>611.74</v>
      </c>
      <c r="M81" s="29">
        <v>567.5</v>
      </c>
      <c r="N81" s="29">
        <v>519.5</v>
      </c>
      <c r="O81" s="29">
        <v>680</v>
      </c>
      <c r="P81" s="29">
        <v>519.5</v>
      </c>
      <c r="Q81" s="29">
        <v>697</v>
      </c>
      <c r="R81" s="29">
        <v>519.5</v>
      </c>
      <c r="S81" s="29">
        <v>654.5</v>
      </c>
      <c r="T81" s="29">
        <v>516</v>
      </c>
      <c r="U81" s="29">
        <v>521</v>
      </c>
      <c r="V81" s="29">
        <v>532</v>
      </c>
      <c r="W81" s="29">
        <v>520</v>
      </c>
      <c r="X81" s="29">
        <v>488</v>
      </c>
      <c r="Y81" s="29">
        <v>470</v>
      </c>
      <c r="Z81" s="29">
        <v>465</v>
      </c>
      <c r="AA81" s="29">
        <v>460</v>
      </c>
      <c r="AB81" s="3">
        <v>587</v>
      </c>
      <c r="AC81" s="3">
        <v>548.5</v>
      </c>
      <c r="AD81" s="3">
        <v>645</v>
      </c>
      <c r="AE81" s="3">
        <v>560.625</v>
      </c>
      <c r="AF81" s="30">
        <v>441.25</v>
      </c>
      <c r="AG81" s="30">
        <v>387.5</v>
      </c>
      <c r="AH81" s="30">
        <v>426.5</v>
      </c>
      <c r="AI81" s="30">
        <v>566.25</v>
      </c>
      <c r="AJ81" s="3">
        <v>366.5</v>
      </c>
      <c r="AK81" s="31">
        <v>858.25</v>
      </c>
      <c r="AL81" s="31">
        <v>802.25</v>
      </c>
    </row>
    <row r="82" spans="1:38" x14ac:dyDescent="0.25">
      <c r="A82" s="2">
        <v>43800</v>
      </c>
      <c r="B82" s="28">
        <v>561</v>
      </c>
      <c r="C82" s="28">
        <v>486</v>
      </c>
      <c r="D82" s="28">
        <v>558.75</v>
      </c>
      <c r="E82" s="28">
        <v>387.75</v>
      </c>
      <c r="F82" s="28">
        <v>955.5</v>
      </c>
      <c r="G82" s="3">
        <v>455.23</v>
      </c>
      <c r="H82" s="3">
        <v>551.41999999999996</v>
      </c>
      <c r="I82" s="3">
        <v>540.34</v>
      </c>
      <c r="J82" s="3">
        <v>893.06</v>
      </c>
      <c r="K82" s="3">
        <v>371.12</v>
      </c>
      <c r="L82" s="3">
        <v>604.47</v>
      </c>
      <c r="M82" s="29">
        <v>666</v>
      </c>
      <c r="N82" s="29">
        <v>606</v>
      </c>
      <c r="O82" s="29">
        <v>706</v>
      </c>
      <c r="P82" s="29">
        <v>606</v>
      </c>
      <c r="Q82" s="29">
        <v>726</v>
      </c>
      <c r="R82" s="29">
        <v>606</v>
      </c>
      <c r="S82" s="29">
        <v>713.5</v>
      </c>
      <c r="T82" s="29">
        <v>567.5</v>
      </c>
      <c r="U82" s="29">
        <v>561</v>
      </c>
      <c r="V82" s="29">
        <v>573.5</v>
      </c>
      <c r="W82" s="29">
        <v>566.5</v>
      </c>
      <c r="X82" s="29">
        <v>531</v>
      </c>
      <c r="Y82" s="29">
        <v>556</v>
      </c>
      <c r="Z82" s="29">
        <v>526</v>
      </c>
      <c r="AA82" s="29">
        <v>521</v>
      </c>
      <c r="AB82" s="3">
        <v>623</v>
      </c>
      <c r="AC82" s="3">
        <v>570.5</v>
      </c>
      <c r="AD82" s="3">
        <v>663.75</v>
      </c>
      <c r="AE82" s="3">
        <v>571.25</v>
      </c>
      <c r="AF82" s="30">
        <v>483.5</v>
      </c>
      <c r="AG82" s="30">
        <v>432.5</v>
      </c>
      <c r="AH82" s="30">
        <v>466</v>
      </c>
      <c r="AI82" s="30">
        <v>613.5</v>
      </c>
      <c r="AJ82" s="3">
        <v>380</v>
      </c>
      <c r="AK82" s="31">
        <v>937</v>
      </c>
      <c r="AL82" s="31">
        <v>886.5</v>
      </c>
    </row>
    <row r="83" spans="1:38" x14ac:dyDescent="0.25">
      <c r="A83" s="2">
        <v>43831</v>
      </c>
      <c r="B83" s="28">
        <v>533.75</v>
      </c>
      <c r="C83" s="28">
        <v>465.5</v>
      </c>
      <c r="D83" s="28">
        <v>553.75</v>
      </c>
      <c r="E83" s="28">
        <v>381.25</v>
      </c>
      <c r="F83" s="28">
        <v>872.5</v>
      </c>
      <c r="G83" s="3">
        <v>439.15</v>
      </c>
      <c r="H83" s="3">
        <v>550.45000000000005</v>
      </c>
      <c r="I83" s="3">
        <v>512.55999999999995</v>
      </c>
      <c r="J83" s="3">
        <v>818.73</v>
      </c>
      <c r="K83" s="3">
        <v>367.91</v>
      </c>
      <c r="L83" s="3">
        <v>612.26</v>
      </c>
      <c r="M83" s="29">
        <v>643.75</v>
      </c>
      <c r="N83" s="29">
        <v>568.75</v>
      </c>
      <c r="O83" s="29">
        <v>683.75</v>
      </c>
      <c r="P83" s="29">
        <v>568.75</v>
      </c>
      <c r="Q83" s="29">
        <v>676.25</v>
      </c>
      <c r="R83" s="29">
        <v>568.75</v>
      </c>
      <c r="S83" s="29">
        <v>686.25</v>
      </c>
      <c r="T83" s="29">
        <v>537.5</v>
      </c>
      <c r="U83" s="29">
        <v>524</v>
      </c>
      <c r="V83" s="29">
        <v>543.5</v>
      </c>
      <c r="W83" s="29">
        <v>538</v>
      </c>
      <c r="X83" s="29">
        <v>496.5</v>
      </c>
      <c r="Y83" s="29">
        <v>519</v>
      </c>
      <c r="Z83" s="29">
        <v>499</v>
      </c>
      <c r="AA83" s="29">
        <v>494</v>
      </c>
      <c r="AB83" s="3">
        <v>618</v>
      </c>
      <c r="AC83" s="3">
        <v>567.5</v>
      </c>
      <c r="AD83" s="3">
        <v>663.75</v>
      </c>
      <c r="AE83" s="3">
        <v>566.25</v>
      </c>
      <c r="AF83" s="30">
        <v>465.5</v>
      </c>
      <c r="AG83" s="30">
        <v>415</v>
      </c>
      <c r="AH83" s="30">
        <v>447</v>
      </c>
      <c r="AI83" s="30">
        <v>585.5</v>
      </c>
      <c r="AJ83" s="3">
        <v>376</v>
      </c>
      <c r="AK83" s="31">
        <v>854.5</v>
      </c>
      <c r="AL83" s="31">
        <v>810.5</v>
      </c>
    </row>
    <row r="84" spans="1:38" x14ac:dyDescent="0.25">
      <c r="A84" s="2">
        <v>43862</v>
      </c>
      <c r="B84" s="28">
        <v>511.25</v>
      </c>
      <c r="C84" s="28">
        <v>445.5</v>
      </c>
      <c r="D84" s="28">
        <v>529</v>
      </c>
      <c r="E84" s="28">
        <v>366.5</v>
      </c>
      <c r="F84" s="28">
        <v>883.5</v>
      </c>
      <c r="G84" s="3">
        <v>422.69</v>
      </c>
      <c r="H84" s="3">
        <v>519.67999999999995</v>
      </c>
      <c r="I84" s="3">
        <v>502.23</v>
      </c>
      <c r="J84" s="3">
        <v>838.31</v>
      </c>
      <c r="K84" s="3">
        <v>355.02</v>
      </c>
      <c r="L84" s="3">
        <v>623.75</v>
      </c>
      <c r="M84" s="29">
        <v>622.5</v>
      </c>
      <c r="N84" s="29">
        <v>552.5</v>
      </c>
      <c r="O84" s="29">
        <v>662.5</v>
      </c>
      <c r="P84" s="29">
        <v>552.5</v>
      </c>
      <c r="Q84" s="29">
        <v>670</v>
      </c>
      <c r="R84" s="29">
        <v>552.5</v>
      </c>
      <c r="S84" s="29">
        <v>668.75</v>
      </c>
      <c r="T84" s="29">
        <v>515</v>
      </c>
      <c r="U84" s="29">
        <v>509.5</v>
      </c>
      <c r="V84" s="29">
        <v>539</v>
      </c>
      <c r="W84" s="29">
        <v>524</v>
      </c>
      <c r="X84" s="29">
        <v>490</v>
      </c>
      <c r="Y84" s="29">
        <v>513</v>
      </c>
      <c r="Z84" s="29">
        <v>488</v>
      </c>
      <c r="AA84" s="29">
        <v>483</v>
      </c>
      <c r="AB84" s="3">
        <v>564</v>
      </c>
      <c r="AC84" s="3">
        <v>540</v>
      </c>
      <c r="AD84" s="3">
        <v>629</v>
      </c>
      <c r="AE84" s="3">
        <v>539.5</v>
      </c>
      <c r="AF84" s="30">
        <v>450.5</v>
      </c>
      <c r="AG84" s="30">
        <v>402</v>
      </c>
      <c r="AH84" s="30">
        <v>431</v>
      </c>
      <c r="AI84" s="30">
        <v>565.5</v>
      </c>
      <c r="AJ84" s="3">
        <v>365</v>
      </c>
      <c r="AK84" s="31">
        <v>875</v>
      </c>
      <c r="AL84" s="31">
        <v>831</v>
      </c>
    </row>
    <row r="85" spans="1:38" x14ac:dyDescent="0.25">
      <c r="A85" s="2">
        <v>43891</v>
      </c>
      <c r="B85" s="28">
        <v>539.25</v>
      </c>
      <c r="C85" s="28">
        <v>493</v>
      </c>
      <c r="D85" s="28">
        <v>568.75</v>
      </c>
      <c r="E85" s="28">
        <v>340.75</v>
      </c>
      <c r="F85" s="28">
        <v>886</v>
      </c>
      <c r="G85" s="3">
        <v>468.8</v>
      </c>
      <c r="H85" s="3">
        <v>549.63</v>
      </c>
      <c r="I85" s="3">
        <v>522.82000000000005</v>
      </c>
      <c r="J85" s="3">
        <v>840.4</v>
      </c>
      <c r="K85" s="3">
        <v>314.76</v>
      </c>
      <c r="L85" s="3">
        <v>589.5</v>
      </c>
      <c r="M85" s="29">
        <v>661.75</v>
      </c>
      <c r="N85" s="29">
        <v>564.25</v>
      </c>
      <c r="O85" s="29">
        <v>664.25</v>
      </c>
      <c r="P85" s="29">
        <v>564.25</v>
      </c>
      <c r="Q85" s="29">
        <v>698.25</v>
      </c>
      <c r="R85" s="29">
        <v>564.25</v>
      </c>
      <c r="S85" s="29">
        <v>694.25</v>
      </c>
      <c r="T85" s="29">
        <v>535.5</v>
      </c>
      <c r="U85" s="29">
        <v>542</v>
      </c>
      <c r="V85" s="29">
        <v>567</v>
      </c>
      <c r="W85" s="29">
        <v>551</v>
      </c>
      <c r="X85" s="29">
        <v>509</v>
      </c>
      <c r="Y85" s="29">
        <v>529</v>
      </c>
      <c r="Z85" s="29">
        <v>504</v>
      </c>
      <c r="AA85" s="29">
        <v>499</v>
      </c>
      <c r="AB85" s="3">
        <v>588</v>
      </c>
      <c r="AC85" s="3">
        <v>569.5</v>
      </c>
      <c r="AD85" s="3">
        <v>656.25</v>
      </c>
      <c r="AE85" s="3">
        <v>558.75</v>
      </c>
      <c r="AF85" s="30">
        <v>498</v>
      </c>
      <c r="AG85" s="30">
        <v>446.5</v>
      </c>
      <c r="AH85" s="30">
        <v>478</v>
      </c>
      <c r="AI85" s="30">
        <v>604.5</v>
      </c>
      <c r="AJ85" s="3">
        <v>324.5</v>
      </c>
      <c r="AK85" s="31">
        <v>874</v>
      </c>
      <c r="AL85" s="31">
        <v>834.5</v>
      </c>
    </row>
    <row r="86" spans="1:38" x14ac:dyDescent="0.25">
      <c r="A86" s="2">
        <v>43922</v>
      </c>
      <c r="B86" s="28">
        <v>500.5</v>
      </c>
      <c r="C86" s="28">
        <v>482.25</v>
      </c>
      <c r="D86" s="28">
        <v>529.75</v>
      </c>
      <c r="E86" s="28">
        <v>311.5</v>
      </c>
      <c r="F86" s="28">
        <v>850.25</v>
      </c>
      <c r="G86" s="3">
        <v>458.68</v>
      </c>
      <c r="H86" s="3">
        <v>504.66</v>
      </c>
      <c r="I86" s="3">
        <v>488.51</v>
      </c>
      <c r="J86" s="3">
        <v>807.63</v>
      </c>
      <c r="K86" s="3">
        <v>286.87</v>
      </c>
      <c r="L86" s="3">
        <v>587</v>
      </c>
      <c r="M86" s="29">
        <v>610.5</v>
      </c>
      <c r="N86" s="29">
        <v>530.5</v>
      </c>
      <c r="O86" s="29">
        <v>615.5</v>
      </c>
      <c r="P86" s="29">
        <v>530.5</v>
      </c>
      <c r="Q86" s="29">
        <v>655.5</v>
      </c>
      <c r="R86" s="29">
        <v>530.5</v>
      </c>
      <c r="S86" s="29">
        <v>645.5</v>
      </c>
      <c r="T86" s="29">
        <v>489</v>
      </c>
      <c r="U86" s="29">
        <v>515.5</v>
      </c>
      <c r="V86" s="29">
        <v>521.5</v>
      </c>
      <c r="W86" s="29">
        <v>502.5</v>
      </c>
      <c r="X86" s="29">
        <v>465</v>
      </c>
      <c r="Y86" s="29">
        <v>486</v>
      </c>
      <c r="Z86" s="29">
        <v>466</v>
      </c>
      <c r="AA86" s="29">
        <v>461</v>
      </c>
      <c r="AB86" s="3">
        <v>549</v>
      </c>
      <c r="AC86" s="3">
        <v>524</v>
      </c>
      <c r="AD86" s="3">
        <v>592.25</v>
      </c>
      <c r="AE86" s="3">
        <v>522.25</v>
      </c>
      <c r="AF86" s="30">
        <v>494.75</v>
      </c>
      <c r="AG86" s="30">
        <v>441.5</v>
      </c>
      <c r="AH86" s="30">
        <v>465</v>
      </c>
      <c r="AI86" s="30">
        <v>583</v>
      </c>
      <c r="AJ86" s="3">
        <v>295</v>
      </c>
      <c r="AK86" s="31">
        <v>841.5</v>
      </c>
      <c r="AL86" s="31">
        <v>803.5</v>
      </c>
    </row>
    <row r="87" spans="1:38" x14ac:dyDescent="0.25">
      <c r="A87" s="2">
        <v>43952</v>
      </c>
      <c r="B87" s="28">
        <v>525</v>
      </c>
      <c r="C87" s="28">
        <v>470.5</v>
      </c>
      <c r="D87" s="28">
        <v>520.75</v>
      </c>
      <c r="E87" s="28">
        <v>325.75</v>
      </c>
      <c r="F87" s="28">
        <v>840.75</v>
      </c>
      <c r="G87" s="3">
        <v>443.86</v>
      </c>
      <c r="H87" s="3">
        <v>500.07</v>
      </c>
      <c r="I87" s="3">
        <v>494.25</v>
      </c>
      <c r="J87" s="3">
        <v>795.1</v>
      </c>
      <c r="K87" s="3">
        <v>301.08</v>
      </c>
      <c r="L87" s="3">
        <v>598.57000000000005</v>
      </c>
      <c r="M87" s="29">
        <v>660</v>
      </c>
      <c r="N87" s="29">
        <v>545</v>
      </c>
      <c r="O87" s="29">
        <v>665</v>
      </c>
      <c r="P87" s="29">
        <v>545</v>
      </c>
      <c r="Q87" s="29">
        <v>685</v>
      </c>
      <c r="R87" s="29">
        <v>545</v>
      </c>
      <c r="S87" s="29">
        <v>657.5</v>
      </c>
      <c r="T87" s="29">
        <v>507.5</v>
      </c>
      <c r="U87" s="29">
        <v>524.5</v>
      </c>
      <c r="V87" s="29">
        <v>531.5</v>
      </c>
      <c r="W87" s="29">
        <v>514.5</v>
      </c>
      <c r="X87" s="29">
        <v>487.5</v>
      </c>
      <c r="Y87" s="29">
        <v>495</v>
      </c>
      <c r="Z87" s="29">
        <v>483</v>
      </c>
      <c r="AA87" s="29">
        <v>478</v>
      </c>
      <c r="AB87" s="3">
        <v>534</v>
      </c>
      <c r="AC87" s="3">
        <v>524</v>
      </c>
      <c r="AD87" s="3">
        <v>583.25</v>
      </c>
      <c r="AE87" s="3">
        <v>515.75</v>
      </c>
      <c r="AF87" s="30">
        <v>483</v>
      </c>
      <c r="AG87" s="30">
        <v>424.5</v>
      </c>
      <c r="AH87" s="30">
        <v>448.5</v>
      </c>
      <c r="AI87" s="30">
        <v>575.5</v>
      </c>
      <c r="AJ87" s="3">
        <v>309</v>
      </c>
      <c r="AK87" s="31">
        <v>827</v>
      </c>
      <c r="AL87" s="31">
        <v>792</v>
      </c>
    </row>
    <row r="88" spans="1:38" x14ac:dyDescent="0.25">
      <c r="A88" s="2">
        <v>43983</v>
      </c>
      <c r="B88" s="28">
        <v>509.25</v>
      </c>
      <c r="C88" s="28">
        <v>435.5</v>
      </c>
      <c r="D88" s="28">
        <v>490</v>
      </c>
      <c r="E88" s="28">
        <v>338.5</v>
      </c>
      <c r="F88" s="28">
        <v>884.25</v>
      </c>
      <c r="G88" s="3">
        <v>417.36</v>
      </c>
      <c r="H88" s="3">
        <v>473.17</v>
      </c>
      <c r="I88" s="3">
        <v>491.68</v>
      </c>
      <c r="J88" s="3">
        <v>835.74</v>
      </c>
      <c r="K88" s="3">
        <v>319.18</v>
      </c>
      <c r="L88" s="3">
        <v>605.55999999999995</v>
      </c>
      <c r="M88" s="29">
        <v>625</v>
      </c>
      <c r="N88" s="29">
        <v>535.25</v>
      </c>
      <c r="O88" s="29">
        <v>630.25</v>
      </c>
      <c r="P88" s="29">
        <v>535.25</v>
      </c>
      <c r="Q88" s="29">
        <v>677.75</v>
      </c>
      <c r="R88" s="29">
        <v>535.25</v>
      </c>
      <c r="S88" s="29">
        <v>634.25</v>
      </c>
      <c r="T88" s="29">
        <v>501</v>
      </c>
      <c r="U88" s="29">
        <v>507.5</v>
      </c>
      <c r="V88" s="29">
        <v>510.5</v>
      </c>
      <c r="W88" s="29">
        <v>502</v>
      </c>
      <c r="X88" s="29">
        <v>467</v>
      </c>
      <c r="Y88" s="29">
        <v>495</v>
      </c>
      <c r="Z88" s="29">
        <v>467</v>
      </c>
      <c r="AA88" s="29">
        <v>462</v>
      </c>
      <c r="AB88" s="3">
        <v>500</v>
      </c>
      <c r="AC88" s="3">
        <v>495</v>
      </c>
      <c r="AD88" s="3">
        <v>536</v>
      </c>
      <c r="AE88" s="3">
        <v>495.75</v>
      </c>
      <c r="AF88" s="30">
        <v>448</v>
      </c>
      <c r="AG88" s="30">
        <v>406.5</v>
      </c>
      <c r="AH88" s="30">
        <v>423</v>
      </c>
      <c r="AI88" s="30">
        <v>528</v>
      </c>
      <c r="AJ88" s="3">
        <v>328.5</v>
      </c>
      <c r="AK88" s="31">
        <v>866.5</v>
      </c>
      <c r="AL88" s="31">
        <v>830.5</v>
      </c>
    </row>
    <row r="89" spans="1:38" x14ac:dyDescent="0.25">
      <c r="A89" s="2">
        <v>44013</v>
      </c>
      <c r="B89" s="28">
        <v>514</v>
      </c>
      <c r="C89" s="28">
        <v>442.5</v>
      </c>
      <c r="D89" s="28">
        <v>531.25</v>
      </c>
      <c r="E89" s="28">
        <v>316</v>
      </c>
      <c r="F89" s="28">
        <v>897.5</v>
      </c>
      <c r="G89" s="3">
        <v>422.98</v>
      </c>
      <c r="H89" s="3">
        <v>509.99</v>
      </c>
      <c r="I89" s="3">
        <v>476.06</v>
      </c>
      <c r="J89" s="3">
        <v>845.29</v>
      </c>
      <c r="K89" s="3">
        <v>294.52</v>
      </c>
      <c r="L89" s="3">
        <v>591.21</v>
      </c>
      <c r="M89" s="29">
        <v>594</v>
      </c>
      <c r="N89" s="29">
        <v>519</v>
      </c>
      <c r="O89" s="29">
        <v>604</v>
      </c>
      <c r="P89" s="29">
        <v>519</v>
      </c>
      <c r="Q89" s="29">
        <v>649</v>
      </c>
      <c r="R89" s="29">
        <v>519</v>
      </c>
      <c r="S89" s="29">
        <v>614</v>
      </c>
      <c r="T89" s="29">
        <v>485.5</v>
      </c>
      <c r="U89" s="29">
        <v>487</v>
      </c>
      <c r="V89" s="29">
        <v>489</v>
      </c>
      <c r="W89" s="29">
        <v>492.5</v>
      </c>
      <c r="X89" s="29">
        <v>446.5</v>
      </c>
      <c r="Y89" s="29">
        <v>479</v>
      </c>
      <c r="Z89" s="29">
        <v>464</v>
      </c>
      <c r="AA89" s="29">
        <v>459</v>
      </c>
      <c r="AB89" s="3">
        <v>548.5</v>
      </c>
      <c r="AC89" s="3">
        <v>535.875</v>
      </c>
      <c r="AD89" s="3">
        <v>592.25</v>
      </c>
      <c r="AE89" s="3">
        <v>542</v>
      </c>
      <c r="AF89" s="30">
        <v>462.5</v>
      </c>
      <c r="AG89" s="30">
        <v>411</v>
      </c>
      <c r="AH89" s="30">
        <v>438</v>
      </c>
      <c r="AI89" s="30">
        <v>535</v>
      </c>
      <c r="AJ89" s="3">
        <v>303.5</v>
      </c>
      <c r="AK89" s="31">
        <v>876</v>
      </c>
      <c r="AL89" s="31">
        <v>839</v>
      </c>
    </row>
    <row r="90" spans="1:38" x14ac:dyDescent="0.25">
      <c r="A90" s="2">
        <v>44044</v>
      </c>
      <c r="B90" s="28">
        <v>518.5</v>
      </c>
      <c r="C90" s="28">
        <v>470.5</v>
      </c>
      <c r="D90" s="28">
        <v>544.25</v>
      </c>
      <c r="E90" s="28">
        <v>348.5</v>
      </c>
      <c r="F90" s="28">
        <v>951.25</v>
      </c>
      <c r="G90" s="3">
        <v>447.86</v>
      </c>
      <c r="H90" s="3">
        <v>522.5</v>
      </c>
      <c r="I90" s="3">
        <v>494.25</v>
      </c>
      <c r="J90" s="3">
        <v>900.59</v>
      </c>
      <c r="K90" s="3">
        <v>326.44</v>
      </c>
      <c r="L90" s="3">
        <v>545.54</v>
      </c>
      <c r="M90" s="29">
        <v>659.5</v>
      </c>
      <c r="N90" s="29">
        <v>528.5</v>
      </c>
      <c r="O90" s="29">
        <v>679.5</v>
      </c>
      <c r="P90" s="29">
        <v>528.5</v>
      </c>
      <c r="Q90" s="29">
        <v>689.5</v>
      </c>
      <c r="R90" s="29">
        <v>528.5</v>
      </c>
      <c r="S90" s="29">
        <v>618.5</v>
      </c>
      <c r="T90" s="29">
        <v>491</v>
      </c>
      <c r="U90" s="29">
        <v>486.25</v>
      </c>
      <c r="V90" s="29">
        <v>491</v>
      </c>
      <c r="W90" s="29">
        <v>500</v>
      </c>
      <c r="X90" s="29">
        <v>459.9</v>
      </c>
      <c r="Y90" s="49">
        <v>450.25</v>
      </c>
      <c r="Z90" s="49">
        <v>450.25</v>
      </c>
      <c r="AA90" s="49">
        <v>447.75</v>
      </c>
      <c r="AB90" s="3">
        <v>558.91999999999996</v>
      </c>
      <c r="AC90" s="3">
        <v>548.91999999999996</v>
      </c>
      <c r="AD90" s="3">
        <v>596.25</v>
      </c>
      <c r="AE90" s="3">
        <v>546.25</v>
      </c>
      <c r="AF90" s="30">
        <v>487.88</v>
      </c>
      <c r="AG90" s="30">
        <v>433.25</v>
      </c>
      <c r="AH90" s="30">
        <v>456.85</v>
      </c>
      <c r="AI90" s="30">
        <v>563</v>
      </c>
      <c r="AJ90" s="3">
        <v>338.75</v>
      </c>
      <c r="AK90" s="31">
        <v>938</v>
      </c>
      <c r="AL90" s="31">
        <v>896.4</v>
      </c>
    </row>
    <row r="91" spans="1:38" x14ac:dyDescent="0.25">
      <c r="A91" s="2">
        <v>44075</v>
      </c>
      <c r="B91" s="28">
        <v>540.25</v>
      </c>
      <c r="C91" s="28">
        <v>509.75</v>
      </c>
      <c r="D91" s="28">
        <v>578</v>
      </c>
      <c r="E91" s="28">
        <v>379</v>
      </c>
      <c r="F91" s="28">
        <v>1023.5</v>
      </c>
      <c r="G91" s="3">
        <v>483.5</v>
      </c>
      <c r="H91" s="3">
        <v>552.71</v>
      </c>
      <c r="I91" s="3">
        <v>507.81</v>
      </c>
      <c r="J91" s="3">
        <v>968.49</v>
      </c>
      <c r="K91" s="3">
        <v>352.38</v>
      </c>
      <c r="L91" s="3">
        <v>534.11</v>
      </c>
      <c r="M91" s="50">
        <v>652</v>
      </c>
      <c r="N91" s="29">
        <v>550.25</v>
      </c>
      <c r="O91" s="29">
        <v>672.75</v>
      </c>
      <c r="P91" s="29">
        <v>550.25</v>
      </c>
      <c r="Q91" s="29">
        <v>735.25</v>
      </c>
      <c r="R91" s="29">
        <v>550.25</v>
      </c>
      <c r="S91" s="29">
        <v>662.75</v>
      </c>
      <c r="T91" s="29">
        <v>484</v>
      </c>
      <c r="U91" s="29">
        <v>475.33</v>
      </c>
      <c r="V91" s="29">
        <v>470.75</v>
      </c>
      <c r="W91" s="29">
        <v>486</v>
      </c>
      <c r="X91" s="29">
        <v>451.1</v>
      </c>
      <c r="Y91" s="49">
        <v>479.85</v>
      </c>
      <c r="Z91" s="49">
        <v>491</v>
      </c>
      <c r="AA91" s="49">
        <v>482.75</v>
      </c>
      <c r="AB91" s="3">
        <v>586</v>
      </c>
      <c r="AC91" s="3">
        <v>587</v>
      </c>
      <c r="AD91" s="3">
        <v>625.5</v>
      </c>
      <c r="AE91" s="3">
        <v>568</v>
      </c>
      <c r="AF91" s="30">
        <v>519.75</v>
      </c>
      <c r="AG91" s="30">
        <v>467.75</v>
      </c>
      <c r="AH91" s="30">
        <v>495.08</v>
      </c>
      <c r="AI91" s="30">
        <v>602.25</v>
      </c>
      <c r="AJ91" s="3">
        <v>360</v>
      </c>
      <c r="AK91" s="31">
        <v>992.5</v>
      </c>
      <c r="AL91" s="31">
        <v>948.2</v>
      </c>
    </row>
    <row r="92" spans="1:38" x14ac:dyDescent="0.25">
      <c r="A92" s="2">
        <v>44105</v>
      </c>
      <c r="B92" s="28">
        <v>552.25</v>
      </c>
      <c r="C92" s="28">
        <v>541.25</v>
      </c>
      <c r="D92" s="28">
        <v>598.5</v>
      </c>
      <c r="E92" s="28">
        <v>398.5</v>
      </c>
      <c r="F92" s="28">
        <v>1056.5</v>
      </c>
      <c r="G92" s="3">
        <v>515.22</v>
      </c>
      <c r="H92" s="3">
        <v>568.78</v>
      </c>
      <c r="I92" s="3">
        <v>523.22</v>
      </c>
      <c r="J92" s="3">
        <v>1005.99</v>
      </c>
      <c r="K92" s="3">
        <v>378.43</v>
      </c>
      <c r="L92" s="3">
        <v>561.25</v>
      </c>
      <c r="M92" s="29">
        <v>662.25</v>
      </c>
      <c r="N92" s="29">
        <v>562.25</v>
      </c>
      <c r="O92" s="29">
        <v>669.75</v>
      </c>
      <c r="P92" s="29">
        <v>562.25</v>
      </c>
      <c r="Q92" s="29">
        <v>712.25</v>
      </c>
      <c r="R92" s="29">
        <v>562.25</v>
      </c>
      <c r="S92" s="29">
        <v>687.25</v>
      </c>
      <c r="T92" s="29">
        <v>510.67</v>
      </c>
      <c r="U92" s="29">
        <v>507.75</v>
      </c>
      <c r="V92" s="29">
        <v>523</v>
      </c>
      <c r="W92" s="29">
        <v>518</v>
      </c>
      <c r="X92" s="29">
        <v>487.6</v>
      </c>
      <c r="Y92" s="49">
        <v>495.85</v>
      </c>
      <c r="Z92" s="49">
        <v>506.38</v>
      </c>
      <c r="AA92" s="49">
        <v>524.75</v>
      </c>
      <c r="AB92" s="3">
        <v>608.5</v>
      </c>
      <c r="AC92" s="3">
        <v>581.1</v>
      </c>
      <c r="AD92" s="3">
        <v>663.5</v>
      </c>
      <c r="AE92" s="3">
        <v>576</v>
      </c>
      <c r="AF92" s="30">
        <v>551.25</v>
      </c>
      <c r="AG92" s="30">
        <v>499.25</v>
      </c>
      <c r="AH92" s="30">
        <v>522.91999999999996</v>
      </c>
      <c r="AI92" s="30">
        <v>633.75</v>
      </c>
      <c r="AJ92" s="3">
        <v>385</v>
      </c>
      <c r="AK92" s="31">
        <v>1044.5</v>
      </c>
      <c r="AL92" s="31">
        <v>997.43</v>
      </c>
    </row>
    <row r="93" spans="1:38" x14ac:dyDescent="0.25">
      <c r="A93" s="2">
        <v>44136</v>
      </c>
      <c r="B93" s="28">
        <v>534.5</v>
      </c>
      <c r="C93" s="28">
        <v>545.75</v>
      </c>
      <c r="D93" s="28">
        <v>580.25</v>
      </c>
      <c r="E93" s="28">
        <v>419.75</v>
      </c>
      <c r="F93" s="28">
        <v>1141.5</v>
      </c>
      <c r="G93" s="3">
        <v>519.88</v>
      </c>
      <c r="H93" s="3">
        <v>559.73</v>
      </c>
      <c r="I93" s="3">
        <v>523.89</v>
      </c>
      <c r="J93" s="3">
        <v>1120.32</v>
      </c>
      <c r="K93" s="3">
        <v>406.18</v>
      </c>
      <c r="L93" s="3">
        <v>575.36</v>
      </c>
      <c r="M93" s="50">
        <v>685</v>
      </c>
      <c r="N93" s="29">
        <v>549.5</v>
      </c>
      <c r="O93" s="29">
        <v>693</v>
      </c>
      <c r="P93" s="29">
        <v>549.5</v>
      </c>
      <c r="Q93" s="29">
        <v>713</v>
      </c>
      <c r="R93" s="29">
        <v>549.5</v>
      </c>
      <c r="S93" s="29">
        <v>668</v>
      </c>
      <c r="T93" s="29">
        <v>515.66999999999996</v>
      </c>
      <c r="U93" s="29">
        <v>504.5</v>
      </c>
      <c r="V93" s="29">
        <v>520.75</v>
      </c>
      <c r="W93" s="29">
        <v>517.33000000000004</v>
      </c>
      <c r="X93" s="29">
        <v>487.6</v>
      </c>
      <c r="Y93" s="49">
        <v>488</v>
      </c>
      <c r="Z93" s="49">
        <v>504.5</v>
      </c>
      <c r="AA93" s="49">
        <v>512</v>
      </c>
      <c r="AB93" s="3">
        <v>607.75</v>
      </c>
      <c r="AC93" s="3">
        <v>578.29999999999995</v>
      </c>
      <c r="AD93" s="3">
        <v>660.25</v>
      </c>
      <c r="AE93" s="3">
        <v>560.13</v>
      </c>
      <c r="AF93" s="30">
        <v>570.75</v>
      </c>
      <c r="AG93" s="30">
        <v>507</v>
      </c>
      <c r="AH93" s="30">
        <v>525.41999999999996</v>
      </c>
      <c r="AI93" s="51">
        <v>638.25</v>
      </c>
      <c r="AJ93" s="3">
        <v>408.25</v>
      </c>
      <c r="AK93" s="31">
        <v>1158</v>
      </c>
      <c r="AL93" s="31">
        <v>1135.25</v>
      </c>
    </row>
    <row r="94" spans="1:38" x14ac:dyDescent="0.25">
      <c r="A94" s="2">
        <v>44166</v>
      </c>
      <c r="B94" s="28">
        <v>599.25</v>
      </c>
      <c r="C94" s="28">
        <v>603.5</v>
      </c>
      <c r="D94" s="28">
        <v>640.5</v>
      </c>
      <c r="E94" s="28">
        <v>484</v>
      </c>
      <c r="F94" s="28">
        <v>1315.25</v>
      </c>
      <c r="G94" s="3">
        <v>577.52</v>
      </c>
      <c r="H94" s="3">
        <v>625.01</v>
      </c>
      <c r="I94" s="3">
        <v>577.22</v>
      </c>
      <c r="J94" s="3">
        <v>1269.8800000000001</v>
      </c>
      <c r="K94" s="3">
        <v>470.32</v>
      </c>
      <c r="L94" s="3">
        <v>617.38</v>
      </c>
      <c r="M94" s="29">
        <v>724.25</v>
      </c>
      <c r="N94" s="29">
        <v>609.25</v>
      </c>
      <c r="O94" s="29">
        <v>729.25</v>
      </c>
      <c r="P94" s="29">
        <v>609.25</v>
      </c>
      <c r="Q94" s="29">
        <v>744.25</v>
      </c>
      <c r="R94" s="29">
        <v>609.25</v>
      </c>
      <c r="S94" s="29">
        <v>714.25</v>
      </c>
      <c r="T94" s="29">
        <v>557</v>
      </c>
      <c r="U94" s="29">
        <v>581</v>
      </c>
      <c r="V94" s="29">
        <v>576.75</v>
      </c>
      <c r="W94" s="29">
        <v>563.5</v>
      </c>
      <c r="X94" s="29">
        <v>542.78</v>
      </c>
      <c r="Y94" s="49">
        <v>539.25</v>
      </c>
      <c r="Z94" s="49">
        <v>553.25</v>
      </c>
      <c r="AA94" s="49">
        <v>564.25</v>
      </c>
      <c r="AB94" s="3">
        <v>673</v>
      </c>
      <c r="AC94" s="3">
        <v>618.04999999999995</v>
      </c>
      <c r="AD94" s="3">
        <v>728</v>
      </c>
      <c r="AE94" s="3">
        <v>629</v>
      </c>
      <c r="AF94" s="30">
        <v>628.5</v>
      </c>
      <c r="AG94" s="30">
        <v>565.5</v>
      </c>
      <c r="AH94" s="30">
        <v>594.33000000000004</v>
      </c>
      <c r="AI94" s="51">
        <v>696</v>
      </c>
      <c r="AJ94" s="3">
        <v>479</v>
      </c>
      <c r="AK94" s="31">
        <v>1305.5</v>
      </c>
      <c r="AL94" s="31">
        <v>1261.3800000000001</v>
      </c>
    </row>
    <row r="95" spans="1:38" x14ac:dyDescent="0.25">
      <c r="A95" s="2">
        <v>44197</v>
      </c>
      <c r="B95" s="28">
        <v>633.5</v>
      </c>
      <c r="C95" s="28">
        <v>638</v>
      </c>
      <c r="D95" s="28">
        <v>663</v>
      </c>
      <c r="E95" s="28">
        <v>547</v>
      </c>
      <c r="F95" s="28">
        <v>1370</v>
      </c>
      <c r="G95" s="3">
        <v>612.5</v>
      </c>
      <c r="H95" s="3">
        <v>643.67999999999995</v>
      </c>
      <c r="I95" s="3">
        <v>605.12</v>
      </c>
      <c r="J95" s="3">
        <v>1326.01</v>
      </c>
      <c r="K95" s="3">
        <v>529.15</v>
      </c>
      <c r="L95" s="3">
        <v>631.61</v>
      </c>
      <c r="M95" s="50">
        <v>743.5</v>
      </c>
      <c r="N95" s="29">
        <v>643.5</v>
      </c>
      <c r="O95" s="29">
        <v>743.5</v>
      </c>
      <c r="P95" s="29">
        <v>643.5</v>
      </c>
      <c r="Q95" s="29">
        <v>778.5</v>
      </c>
      <c r="R95" s="29">
        <v>643.5</v>
      </c>
      <c r="S95" s="29">
        <v>736</v>
      </c>
      <c r="T95" s="29">
        <v>599</v>
      </c>
      <c r="U95" s="29">
        <v>600</v>
      </c>
      <c r="V95" s="29">
        <v>611.5</v>
      </c>
      <c r="W95" s="29">
        <v>601.66999999999996</v>
      </c>
      <c r="X95" s="29">
        <v>565.9</v>
      </c>
      <c r="Y95" s="49">
        <v>573.5</v>
      </c>
      <c r="Z95" s="49">
        <v>586.88</v>
      </c>
      <c r="AA95" s="49">
        <v>598.5</v>
      </c>
      <c r="AB95" s="3">
        <v>700.5</v>
      </c>
      <c r="AC95" s="3">
        <v>632.33000000000004</v>
      </c>
      <c r="AD95" s="3">
        <v>760.5</v>
      </c>
      <c r="AE95" s="3">
        <v>653</v>
      </c>
      <c r="AF95" s="30">
        <v>663</v>
      </c>
      <c r="AG95" s="30">
        <v>602.5</v>
      </c>
      <c r="AH95" s="30">
        <v>629.66999999999996</v>
      </c>
      <c r="AI95" s="30">
        <v>731</v>
      </c>
      <c r="AJ95" s="3">
        <v>535</v>
      </c>
      <c r="AK95" s="31">
        <v>1358.5</v>
      </c>
      <c r="AL95" s="31">
        <v>1317.8</v>
      </c>
    </row>
    <row r="96" spans="1:38" x14ac:dyDescent="0.25">
      <c r="A96" s="2">
        <v>44228</v>
      </c>
      <c r="B96" s="28">
        <v>631</v>
      </c>
      <c r="C96" s="28">
        <v>624.75</v>
      </c>
      <c r="D96" s="28">
        <v>655</v>
      </c>
      <c r="E96" s="28">
        <v>555.5</v>
      </c>
      <c r="F96" s="28">
        <v>1404.25</v>
      </c>
      <c r="G96" s="3">
        <v>601.66</v>
      </c>
      <c r="H96" s="3">
        <v>639.54999999999995</v>
      </c>
      <c r="I96" s="3">
        <v>606.24</v>
      </c>
      <c r="J96" s="3">
        <v>1365.41</v>
      </c>
      <c r="K96" s="3">
        <v>535.29</v>
      </c>
      <c r="L96" s="3">
        <v>654.14</v>
      </c>
      <c r="M96" s="50">
        <v>753.75</v>
      </c>
      <c r="N96" s="29">
        <v>641</v>
      </c>
      <c r="O96" s="29">
        <v>758.75</v>
      </c>
      <c r="P96" s="29">
        <v>641</v>
      </c>
      <c r="Q96" s="29">
        <v>783.75</v>
      </c>
      <c r="R96" s="29">
        <v>641</v>
      </c>
      <c r="S96" s="29">
        <v>743.5</v>
      </c>
      <c r="T96" s="29">
        <v>596.5</v>
      </c>
      <c r="U96" s="29">
        <v>609</v>
      </c>
      <c r="V96" s="29">
        <v>609.25</v>
      </c>
      <c r="W96" s="29">
        <v>606.33000000000004</v>
      </c>
      <c r="X96" s="29">
        <v>588.29999999999995</v>
      </c>
      <c r="Y96" s="49">
        <v>578.75</v>
      </c>
      <c r="Z96" s="49">
        <v>598.75</v>
      </c>
      <c r="AA96" s="49">
        <v>607.75</v>
      </c>
      <c r="AB96" s="3">
        <v>692.75</v>
      </c>
      <c r="AC96" s="3">
        <v>638.16999999999996</v>
      </c>
      <c r="AD96" s="3">
        <v>760</v>
      </c>
      <c r="AE96" s="3">
        <v>650.25</v>
      </c>
      <c r="AF96" s="30">
        <v>653.75</v>
      </c>
      <c r="AG96" s="30">
        <v>598</v>
      </c>
      <c r="AH96" s="30">
        <v>622.25</v>
      </c>
      <c r="AI96" s="30">
        <v>725</v>
      </c>
      <c r="AJ96" s="3">
        <v>544</v>
      </c>
      <c r="AK96" s="31">
        <v>1394.5</v>
      </c>
      <c r="AL96" s="31">
        <v>1358.35</v>
      </c>
    </row>
    <row r="97" spans="1:38" x14ac:dyDescent="0.25">
      <c r="A97" s="2">
        <v>44256</v>
      </c>
      <c r="B97" s="28">
        <v>610.75</v>
      </c>
      <c r="C97" s="28">
        <v>575.75</v>
      </c>
      <c r="D97" s="28">
        <v>618</v>
      </c>
      <c r="E97" s="28">
        <v>564.25</v>
      </c>
      <c r="F97" s="28">
        <v>1436.75</v>
      </c>
      <c r="G97" s="3">
        <v>550.86</v>
      </c>
      <c r="H97" s="3">
        <v>599.07000000000005</v>
      </c>
      <c r="I97" s="3">
        <v>580.41</v>
      </c>
      <c r="J97" s="3">
        <v>1404.96</v>
      </c>
      <c r="K97" s="3">
        <v>553.96</v>
      </c>
      <c r="L97" s="3">
        <v>664.66</v>
      </c>
      <c r="M97" s="50">
        <v>710.75</v>
      </c>
      <c r="N97" s="29">
        <v>620.75</v>
      </c>
      <c r="O97" s="29">
        <v>730.75</v>
      </c>
      <c r="P97" s="29">
        <v>620.75</v>
      </c>
      <c r="Q97" s="29">
        <v>738.25</v>
      </c>
      <c r="R97" s="29">
        <v>620.75</v>
      </c>
      <c r="S97" s="29">
        <v>720.75</v>
      </c>
      <c r="T97" s="29">
        <v>576.66999999999996</v>
      </c>
      <c r="U97" s="29">
        <v>590</v>
      </c>
      <c r="V97" s="29">
        <v>592</v>
      </c>
      <c r="W97" s="29">
        <v>589</v>
      </c>
      <c r="X97" s="29">
        <v>569.29999999999995</v>
      </c>
      <c r="Y97" s="49">
        <v>550.75</v>
      </c>
      <c r="Z97" s="49">
        <v>564.75</v>
      </c>
      <c r="AA97" s="49">
        <v>575.75</v>
      </c>
      <c r="AB97" s="3">
        <v>645.5</v>
      </c>
      <c r="AC97" s="3">
        <v>611.08000000000004</v>
      </c>
      <c r="AD97" s="3">
        <v>718</v>
      </c>
      <c r="AE97" s="3">
        <v>608</v>
      </c>
      <c r="AF97" s="30">
        <v>605.75</v>
      </c>
      <c r="AG97" s="30">
        <v>543.25</v>
      </c>
      <c r="AH97" s="30">
        <v>568.91999999999996</v>
      </c>
      <c r="AI97" s="30">
        <v>676</v>
      </c>
      <c r="AJ97" s="3">
        <v>558.75</v>
      </c>
      <c r="AK97" s="31">
        <v>1428.25</v>
      </c>
      <c r="AL97" s="31">
        <v>1403.55</v>
      </c>
    </row>
    <row r="98" spans="1:38" x14ac:dyDescent="0.25">
      <c r="A98" s="2">
        <v>44287</v>
      </c>
      <c r="B98" s="28">
        <v>763.25</v>
      </c>
      <c r="C98" s="28">
        <v>698.25</v>
      </c>
      <c r="D98" s="28">
        <v>742.5</v>
      </c>
      <c r="E98" s="28">
        <v>740</v>
      </c>
      <c r="F98" s="28">
        <v>1571</v>
      </c>
      <c r="G98" s="3">
        <v>681.43</v>
      </c>
      <c r="H98" s="3">
        <v>722.05</v>
      </c>
      <c r="I98" s="3">
        <v>735.29</v>
      </c>
      <c r="J98" s="3">
        <v>1541.21</v>
      </c>
      <c r="K98" s="3">
        <v>691.08</v>
      </c>
      <c r="L98" s="3">
        <v>696.72</v>
      </c>
      <c r="M98" s="50">
        <v>812.5</v>
      </c>
      <c r="N98" s="29">
        <v>778.75</v>
      </c>
      <c r="O98" s="29">
        <v>832.5</v>
      </c>
      <c r="P98" s="29">
        <v>778.75</v>
      </c>
      <c r="Q98" s="29">
        <v>901.25</v>
      </c>
      <c r="R98" s="29">
        <v>778.75</v>
      </c>
      <c r="S98" s="29">
        <v>883.25</v>
      </c>
      <c r="T98" s="29">
        <v>731.33</v>
      </c>
      <c r="U98" s="29">
        <v>740.33</v>
      </c>
      <c r="V98" s="29">
        <v>740.33</v>
      </c>
      <c r="W98" s="29">
        <v>742</v>
      </c>
      <c r="X98" s="29">
        <v>710.2</v>
      </c>
      <c r="Y98" s="49">
        <v>713.25</v>
      </c>
      <c r="Z98" s="49">
        <v>723.13</v>
      </c>
      <c r="AA98" s="49">
        <v>728.25</v>
      </c>
      <c r="AB98" s="3">
        <v>762.25</v>
      </c>
      <c r="AC98" s="3">
        <v>730.08</v>
      </c>
      <c r="AD98" s="3">
        <v>836.13</v>
      </c>
      <c r="AE98" s="3">
        <v>737.25</v>
      </c>
      <c r="AF98" s="30">
        <v>728.25</v>
      </c>
      <c r="AG98" s="30">
        <v>673.5</v>
      </c>
      <c r="AH98" s="30">
        <v>692.25</v>
      </c>
      <c r="AI98" s="30">
        <v>799.25</v>
      </c>
      <c r="AJ98" s="3">
        <v>684.5</v>
      </c>
      <c r="AK98" s="31">
        <v>1551.5</v>
      </c>
      <c r="AL98" s="31">
        <v>1550.83</v>
      </c>
    </row>
    <row r="99" spans="1:38" x14ac:dyDescent="0.25">
      <c r="A99" s="2">
        <v>44317</v>
      </c>
      <c r="B99" s="28">
        <v>727.5</v>
      </c>
      <c r="C99" s="28">
        <v>613.25</v>
      </c>
      <c r="D99" s="28">
        <v>663.5</v>
      </c>
      <c r="E99" s="28">
        <v>656.75</v>
      </c>
      <c r="F99" s="28">
        <v>1530.5</v>
      </c>
      <c r="G99" s="3">
        <v>595.52</v>
      </c>
      <c r="H99" s="3">
        <v>648.51</v>
      </c>
      <c r="I99" s="3">
        <v>696.09</v>
      </c>
      <c r="J99" s="3">
        <v>1511.49</v>
      </c>
      <c r="K99" s="3">
        <v>671.72</v>
      </c>
      <c r="L99" s="3">
        <v>740</v>
      </c>
      <c r="M99" s="50">
        <v>832.5</v>
      </c>
      <c r="N99" s="29">
        <v>752.5</v>
      </c>
      <c r="O99" s="29">
        <v>852.5</v>
      </c>
      <c r="P99" s="29">
        <v>752.5</v>
      </c>
      <c r="Q99" s="29">
        <v>860</v>
      </c>
      <c r="R99" s="29">
        <v>752.5</v>
      </c>
      <c r="S99" s="29">
        <v>835</v>
      </c>
      <c r="T99" s="29">
        <v>691.5</v>
      </c>
      <c r="U99" s="29">
        <v>697.5</v>
      </c>
      <c r="V99" s="29">
        <v>699.5</v>
      </c>
      <c r="W99" s="29">
        <v>706.5</v>
      </c>
      <c r="X99" s="29">
        <v>659.25</v>
      </c>
      <c r="Y99" s="49">
        <v>677.5</v>
      </c>
      <c r="Z99" s="49">
        <v>687.13</v>
      </c>
      <c r="AA99" s="49">
        <v>697.5</v>
      </c>
      <c r="AB99" s="3">
        <v>677</v>
      </c>
      <c r="AC99" s="3">
        <v>660.83</v>
      </c>
      <c r="AD99" s="3">
        <v>731</v>
      </c>
      <c r="AE99" s="3">
        <v>666</v>
      </c>
      <c r="AF99" s="30">
        <v>640.75</v>
      </c>
      <c r="AG99" s="30">
        <v>594.5</v>
      </c>
      <c r="AH99" s="30">
        <v>607.41999999999996</v>
      </c>
      <c r="AI99" s="30">
        <v>715</v>
      </c>
      <c r="AJ99" s="3">
        <v>666.5</v>
      </c>
      <c r="AK99" s="31">
        <v>1544</v>
      </c>
      <c r="AL99" s="31">
        <v>1514.9</v>
      </c>
    </row>
    <row r="100" spans="1:38" x14ac:dyDescent="0.25">
      <c r="A100" s="2">
        <v>44348</v>
      </c>
      <c r="B100" s="28">
        <v>868.75</v>
      </c>
      <c r="C100" s="28">
        <v>650.25</v>
      </c>
      <c r="D100" s="28">
        <v>671.5</v>
      </c>
      <c r="E100" s="28">
        <v>720</v>
      </c>
      <c r="F100" s="28">
        <v>1450</v>
      </c>
      <c r="G100" s="3">
        <v>637.70000000000005</v>
      </c>
      <c r="H100" s="3">
        <v>646.09</v>
      </c>
      <c r="I100" s="3">
        <v>822.67</v>
      </c>
      <c r="J100" s="3">
        <v>1425.35</v>
      </c>
      <c r="K100" s="3">
        <v>687.61</v>
      </c>
      <c r="L100" s="3">
        <v>787.67</v>
      </c>
      <c r="M100" s="50">
        <v>959</v>
      </c>
      <c r="N100" s="29">
        <v>874.75</v>
      </c>
      <c r="O100" s="29">
        <v>979.75</v>
      </c>
      <c r="P100" s="29">
        <v>874.75</v>
      </c>
      <c r="Q100" s="29">
        <v>1007.25</v>
      </c>
      <c r="R100" s="29">
        <v>874.75</v>
      </c>
      <c r="S100" s="29">
        <v>972.08</v>
      </c>
      <c r="T100" s="29">
        <v>819.67</v>
      </c>
      <c r="U100" s="29">
        <v>815.33</v>
      </c>
      <c r="V100" s="29">
        <v>825.25</v>
      </c>
      <c r="W100" s="29">
        <v>822.83</v>
      </c>
      <c r="X100" s="29">
        <v>786.83</v>
      </c>
      <c r="Y100" s="49">
        <v>828.75</v>
      </c>
      <c r="Z100" s="49">
        <v>822.13</v>
      </c>
      <c r="AA100" s="49">
        <v>829.75</v>
      </c>
      <c r="AB100" s="3">
        <v>678</v>
      </c>
      <c r="AC100" s="3">
        <v>657.33</v>
      </c>
      <c r="AD100" s="3">
        <v>702.5</v>
      </c>
      <c r="AE100" s="3">
        <v>689.5</v>
      </c>
      <c r="AF100" s="30">
        <v>673.75</v>
      </c>
      <c r="AG100" s="30">
        <v>633</v>
      </c>
      <c r="AH100" s="30">
        <v>655.25</v>
      </c>
      <c r="AI100" s="30">
        <v>752</v>
      </c>
      <c r="AJ100" s="3">
        <v>696.5</v>
      </c>
      <c r="AK100" s="31">
        <v>1445.5</v>
      </c>
      <c r="AL100" s="31">
        <v>1435.3</v>
      </c>
    </row>
    <row r="101" spans="1:38" x14ac:dyDescent="0.25">
      <c r="A101" s="2">
        <v>44378</v>
      </c>
      <c r="B101" s="28">
        <v>904.75</v>
      </c>
      <c r="C101" s="28">
        <v>673.25</v>
      </c>
      <c r="D101" s="28">
        <v>703.75</v>
      </c>
      <c r="E101" s="28">
        <v>547</v>
      </c>
      <c r="F101" s="28">
        <v>1414.75</v>
      </c>
      <c r="G101" s="3">
        <v>657.34</v>
      </c>
      <c r="H101" s="3">
        <v>660.89</v>
      </c>
      <c r="I101" s="3">
        <v>889.99</v>
      </c>
      <c r="J101" s="3">
        <v>1379.21</v>
      </c>
      <c r="K101" s="3">
        <v>620.74</v>
      </c>
      <c r="L101" s="3">
        <v>1178.06</v>
      </c>
      <c r="M101" s="50">
        <v>1044.75</v>
      </c>
      <c r="N101" s="29">
        <v>929.75</v>
      </c>
      <c r="O101" s="29">
        <v>1054.75</v>
      </c>
      <c r="P101" s="29">
        <v>929.75</v>
      </c>
      <c r="Q101" s="29">
        <v>1057.25</v>
      </c>
      <c r="R101" s="29">
        <v>929.75</v>
      </c>
      <c r="S101" s="29">
        <v>1023.08</v>
      </c>
      <c r="T101" s="29">
        <v>872.08</v>
      </c>
      <c r="U101" s="29">
        <v>885.42</v>
      </c>
      <c r="V101" s="29">
        <v>898.5</v>
      </c>
      <c r="W101" s="29">
        <v>880.75</v>
      </c>
      <c r="X101" s="29">
        <v>863.64</v>
      </c>
      <c r="Y101" s="49">
        <v>869.75</v>
      </c>
      <c r="Z101" s="49">
        <v>880.13</v>
      </c>
      <c r="AA101" s="49">
        <v>904.75</v>
      </c>
      <c r="AB101" s="3">
        <v>685.25</v>
      </c>
      <c r="AC101" s="3">
        <v>679.42</v>
      </c>
      <c r="AD101" s="3">
        <v>728.25</v>
      </c>
      <c r="AE101" s="3">
        <v>704.25</v>
      </c>
      <c r="AF101" s="30">
        <v>701.75</v>
      </c>
      <c r="AG101" s="30">
        <v>641.25</v>
      </c>
      <c r="AH101" s="30">
        <v>668.25</v>
      </c>
      <c r="AI101" s="52">
        <f>AH101+1</f>
        <v>669.25</v>
      </c>
      <c r="AJ101" s="3">
        <v>625</v>
      </c>
      <c r="AK101" s="31">
        <v>1400.25</v>
      </c>
      <c r="AL101" s="31">
        <v>1384.25</v>
      </c>
    </row>
    <row r="102" spans="1:38" x14ac:dyDescent="0.25">
      <c r="A102" s="2">
        <v>44409</v>
      </c>
      <c r="B102" s="28">
        <v>903.75</v>
      </c>
      <c r="C102" s="28">
        <v>705.25</v>
      </c>
      <c r="D102" s="28">
        <v>706.75</v>
      </c>
      <c r="E102" s="28">
        <v>534</v>
      </c>
      <c r="F102" s="28">
        <v>1424.25</v>
      </c>
      <c r="G102" s="3">
        <v>692.74</v>
      </c>
      <c r="H102" s="3">
        <v>662.99</v>
      </c>
      <c r="I102" s="3">
        <v>894.17</v>
      </c>
      <c r="J102" s="3">
        <v>1267.7</v>
      </c>
      <c r="K102" s="3">
        <v>569.27</v>
      </c>
      <c r="L102" s="3">
        <v>1532.07</v>
      </c>
      <c r="M102" s="50">
        <v>1028.5</v>
      </c>
      <c r="N102" s="29">
        <v>918.5</v>
      </c>
      <c r="O102" s="29">
        <v>1023.5</v>
      </c>
      <c r="P102" s="29">
        <v>918.5</v>
      </c>
      <c r="Q102" s="29">
        <v>1036</v>
      </c>
      <c r="R102" s="29">
        <v>918.5</v>
      </c>
      <c r="S102" s="29">
        <v>1036.8800000000001</v>
      </c>
      <c r="T102" s="29">
        <v>872.92</v>
      </c>
      <c r="U102" s="29">
        <v>892.92</v>
      </c>
      <c r="V102" s="29">
        <v>907.83</v>
      </c>
      <c r="W102" s="29">
        <v>885.92</v>
      </c>
      <c r="X102" s="29">
        <v>867.39</v>
      </c>
      <c r="Y102" s="49">
        <v>858.75</v>
      </c>
      <c r="Z102" s="49">
        <v>875</v>
      </c>
      <c r="AA102" s="49">
        <v>903.75</v>
      </c>
      <c r="AB102" s="3">
        <v>668.75</v>
      </c>
      <c r="AC102" s="3">
        <v>668.25</v>
      </c>
      <c r="AD102" s="3">
        <v>636.5</v>
      </c>
      <c r="AE102" s="3">
        <v>699.25</v>
      </c>
      <c r="AF102" s="30">
        <v>731.25</v>
      </c>
      <c r="AG102" s="30">
        <v>671</v>
      </c>
      <c r="AH102" s="30">
        <v>703.38</v>
      </c>
      <c r="AI102" s="52">
        <f t="shared" ref="AI102:AI139" si="0">AH102+1</f>
        <v>704.38</v>
      </c>
      <c r="AJ102" s="3">
        <v>561.25</v>
      </c>
      <c r="AK102" s="31">
        <v>1293.5</v>
      </c>
      <c r="AL102" s="31">
        <v>1255.0999999999999</v>
      </c>
    </row>
    <row r="103" spans="1:38" x14ac:dyDescent="0.25">
      <c r="A103" s="2">
        <v>44440</v>
      </c>
      <c r="B103" s="28">
        <v>912.5</v>
      </c>
      <c r="C103" s="28">
        <v>731.75</v>
      </c>
      <c r="D103" s="28">
        <v>725.5</v>
      </c>
      <c r="E103" s="28">
        <v>536.75</v>
      </c>
      <c r="F103" s="28">
        <v>1256</v>
      </c>
      <c r="G103" s="3">
        <v>714.03</v>
      </c>
      <c r="H103" s="3">
        <v>667.94</v>
      </c>
      <c r="I103" s="3">
        <v>901.29</v>
      </c>
      <c r="J103" s="3">
        <v>1206.8900000000001</v>
      </c>
      <c r="K103" s="3">
        <v>518.80999999999995</v>
      </c>
      <c r="L103" s="3">
        <v>1352.94</v>
      </c>
      <c r="M103" s="50">
        <v>1050</v>
      </c>
      <c r="N103" s="29">
        <v>927.5</v>
      </c>
      <c r="O103" s="29">
        <v>1050</v>
      </c>
      <c r="P103" s="29">
        <v>927.5</v>
      </c>
      <c r="Q103" s="29">
        <v>1070</v>
      </c>
      <c r="R103" s="29">
        <v>927.5</v>
      </c>
      <c r="S103" s="29">
        <v>1048.21</v>
      </c>
      <c r="T103" s="29">
        <v>903.93</v>
      </c>
      <c r="U103" s="29">
        <v>896.17</v>
      </c>
      <c r="V103" s="29">
        <v>899.38</v>
      </c>
      <c r="W103" s="29">
        <v>907.1</v>
      </c>
      <c r="X103" s="29">
        <v>863.5</v>
      </c>
      <c r="Y103" s="49">
        <v>867.5</v>
      </c>
      <c r="Z103" s="49">
        <v>882.13</v>
      </c>
      <c r="AA103" s="49">
        <v>912.5</v>
      </c>
      <c r="AB103" s="53">
        <v>631.5</v>
      </c>
      <c r="AC103" s="3">
        <v>692.3</v>
      </c>
      <c r="AD103" s="3">
        <v>801.5</v>
      </c>
      <c r="AE103" s="3">
        <v>703</v>
      </c>
      <c r="AF103" s="30">
        <v>757.75</v>
      </c>
      <c r="AG103" s="30">
        <v>693.5</v>
      </c>
      <c r="AH103" s="30">
        <v>723.42</v>
      </c>
      <c r="AI103" s="52">
        <f t="shared" si="0"/>
        <v>724.42</v>
      </c>
      <c r="AJ103" s="3">
        <v>507</v>
      </c>
      <c r="AK103" s="31">
        <v>1216</v>
      </c>
      <c r="AL103" s="31">
        <v>1200.9000000000001</v>
      </c>
    </row>
    <row r="104" spans="1:38" x14ac:dyDescent="0.25">
      <c r="A104" s="2">
        <v>44470</v>
      </c>
      <c r="B104" s="28">
        <v>1052.25</v>
      </c>
      <c r="C104" s="28">
        <v>785.75</v>
      </c>
      <c r="D104" s="28">
        <v>772.75</v>
      </c>
      <c r="E104" s="28">
        <v>568.25</v>
      </c>
      <c r="F104" s="28">
        <v>1235.75</v>
      </c>
      <c r="G104" s="3">
        <v>766.99</v>
      </c>
      <c r="H104" s="3">
        <v>726.85</v>
      </c>
      <c r="I104" s="3">
        <v>1016.49</v>
      </c>
      <c r="J104" s="3">
        <v>1196.1099999999999</v>
      </c>
      <c r="K104" s="3">
        <v>551.46</v>
      </c>
      <c r="L104" s="3">
        <v>1528.24</v>
      </c>
      <c r="M104" s="50">
        <v>1192.25</v>
      </c>
      <c r="N104" s="29">
        <v>1048</v>
      </c>
      <c r="O104" s="29">
        <v>1192.25</v>
      </c>
      <c r="P104" s="29">
        <v>1048</v>
      </c>
      <c r="Q104" s="29">
        <v>1197.25</v>
      </c>
      <c r="R104" s="29">
        <v>1048</v>
      </c>
      <c r="S104" s="29">
        <v>1169.1300000000001</v>
      </c>
      <c r="T104" s="29">
        <v>1027.08</v>
      </c>
      <c r="U104" s="29">
        <v>1016.58</v>
      </c>
      <c r="V104" s="29">
        <v>1020.13</v>
      </c>
      <c r="W104" s="29">
        <v>1023.83</v>
      </c>
      <c r="X104" s="29">
        <v>971.53</v>
      </c>
      <c r="Y104" s="49">
        <v>987.25</v>
      </c>
      <c r="Z104" s="49">
        <v>1006.13</v>
      </c>
      <c r="AA104" s="49">
        <v>1052.25</v>
      </c>
      <c r="AB104" s="54">
        <v>718.75</v>
      </c>
      <c r="AC104" s="3">
        <v>747.55</v>
      </c>
      <c r="AD104" s="3">
        <v>852.75</v>
      </c>
      <c r="AE104" s="3">
        <v>752.75</v>
      </c>
      <c r="AF104" s="30">
        <v>811.75</v>
      </c>
      <c r="AG104" s="30">
        <v>747.5</v>
      </c>
      <c r="AH104" s="30">
        <v>780.75</v>
      </c>
      <c r="AI104" s="52">
        <f t="shared" si="0"/>
        <v>781.75</v>
      </c>
      <c r="AJ104" s="3">
        <v>538</v>
      </c>
      <c r="AK104" s="31">
        <v>1201</v>
      </c>
      <c r="AL104" s="31">
        <v>1188.83</v>
      </c>
    </row>
    <row r="105" spans="1:38" x14ac:dyDescent="0.25">
      <c r="A105" s="2">
        <v>44501</v>
      </c>
      <c r="B105" s="28">
        <v>1020</v>
      </c>
      <c r="C105" s="28">
        <v>819</v>
      </c>
      <c r="D105" s="28">
        <v>773.75</v>
      </c>
      <c r="E105" s="28">
        <v>567</v>
      </c>
      <c r="F105" s="28">
        <v>1217.25</v>
      </c>
      <c r="G105" s="3">
        <v>804.83</v>
      </c>
      <c r="H105" s="3">
        <v>742.39</v>
      </c>
      <c r="I105" s="3">
        <v>981.53</v>
      </c>
      <c r="J105" s="3">
        <v>1181.21</v>
      </c>
      <c r="K105" s="3">
        <v>555.95000000000005</v>
      </c>
      <c r="L105" s="3">
        <v>1549.35</v>
      </c>
      <c r="M105" s="50">
        <v>1182.5</v>
      </c>
      <c r="N105" s="29">
        <v>1025</v>
      </c>
      <c r="O105" s="29">
        <v>1182.5</v>
      </c>
      <c r="P105" s="29">
        <v>1025</v>
      </c>
      <c r="Q105" s="29">
        <v>1180</v>
      </c>
      <c r="R105" s="29">
        <v>1025</v>
      </c>
      <c r="S105" s="29">
        <v>1121.43</v>
      </c>
      <c r="T105" s="29">
        <v>981.33</v>
      </c>
      <c r="U105" s="29">
        <v>972.67</v>
      </c>
      <c r="V105" s="29">
        <v>976.25</v>
      </c>
      <c r="W105" s="29">
        <v>977.33</v>
      </c>
      <c r="X105" s="29">
        <v>937.56</v>
      </c>
      <c r="Y105" s="49">
        <v>955</v>
      </c>
      <c r="Z105" s="49">
        <v>965.75</v>
      </c>
      <c r="AA105" s="49">
        <v>980</v>
      </c>
      <c r="AB105" s="55">
        <v>719</v>
      </c>
      <c r="AC105" s="3">
        <v>772</v>
      </c>
      <c r="AD105" s="3">
        <v>878.75</v>
      </c>
      <c r="AE105" s="3">
        <v>753.75</v>
      </c>
      <c r="AF105" s="56">
        <v>850</v>
      </c>
      <c r="AG105" s="30">
        <v>785.44</v>
      </c>
      <c r="AH105" s="30">
        <v>813.54</v>
      </c>
      <c r="AI105" s="52">
        <f t="shared" si="0"/>
        <v>814.54</v>
      </c>
      <c r="AJ105" s="3">
        <v>555</v>
      </c>
      <c r="AK105" s="31">
        <v>1198</v>
      </c>
      <c r="AL105" s="31">
        <v>1168.95</v>
      </c>
    </row>
    <row r="106" spans="1:38" x14ac:dyDescent="0.25">
      <c r="A106" s="2">
        <v>44531</v>
      </c>
      <c r="B106" s="28">
        <v>982</v>
      </c>
      <c r="C106" s="28">
        <v>801.5</v>
      </c>
      <c r="D106" s="28">
        <v>770.75</v>
      </c>
      <c r="E106" s="28">
        <v>593.25</v>
      </c>
      <c r="F106" s="28">
        <v>1328.75</v>
      </c>
      <c r="G106" s="57">
        <v>785.62</v>
      </c>
      <c r="H106" s="57">
        <v>732.33</v>
      </c>
      <c r="I106" s="57">
        <v>952.11</v>
      </c>
      <c r="J106" s="57">
        <v>1294.4100000000001</v>
      </c>
      <c r="K106" s="57">
        <v>583.73</v>
      </c>
      <c r="L106" s="57">
        <v>1533.83</v>
      </c>
      <c r="M106" s="50">
        <v>1139.5</v>
      </c>
      <c r="N106" s="29">
        <v>1012</v>
      </c>
      <c r="O106" s="29">
        <v>1139.5</v>
      </c>
      <c r="P106" s="29">
        <v>1012</v>
      </c>
      <c r="Q106" s="29">
        <v>1182</v>
      </c>
      <c r="R106" s="29">
        <v>1012</v>
      </c>
      <c r="S106" s="29">
        <v>1092</v>
      </c>
      <c r="T106" s="29">
        <v>951.33</v>
      </c>
      <c r="U106" s="29">
        <v>942.33</v>
      </c>
      <c r="V106" s="29">
        <v>954.5</v>
      </c>
      <c r="W106" s="29">
        <v>949.33</v>
      </c>
      <c r="X106" s="29">
        <v>926.22</v>
      </c>
      <c r="Y106" s="49">
        <v>932</v>
      </c>
      <c r="Z106" s="49">
        <v>939.63</v>
      </c>
      <c r="AA106" s="49">
        <v>952</v>
      </c>
      <c r="AB106" s="55">
        <v>715</v>
      </c>
      <c r="AC106" s="3">
        <v>750.25</v>
      </c>
      <c r="AD106" s="3">
        <v>873.25</v>
      </c>
      <c r="AE106" s="3">
        <v>753.25</v>
      </c>
      <c r="AF106" s="56">
        <v>818.75</v>
      </c>
      <c r="AG106" s="30">
        <v>763.25</v>
      </c>
      <c r="AH106" s="30">
        <v>800.17</v>
      </c>
      <c r="AI106" s="52">
        <f t="shared" si="0"/>
        <v>801.17</v>
      </c>
      <c r="AJ106" s="3">
        <v>577.25</v>
      </c>
      <c r="AK106" s="31">
        <v>1307.25</v>
      </c>
      <c r="AL106" s="31">
        <v>1279.93</v>
      </c>
    </row>
    <row r="107" spans="1:38" x14ac:dyDescent="0.25">
      <c r="A107" s="2">
        <v>44562</v>
      </c>
      <c r="B107" s="28">
        <v>906.5</v>
      </c>
      <c r="C107" s="28">
        <v>781.25</v>
      </c>
      <c r="D107" s="28">
        <v>761.25</v>
      </c>
      <c r="E107" s="28">
        <v>626</v>
      </c>
      <c r="F107" s="28">
        <v>1490.5</v>
      </c>
      <c r="G107" s="3">
        <v>774.06</v>
      </c>
      <c r="H107" s="3">
        <v>726.85</v>
      </c>
      <c r="I107" s="3">
        <v>888.35</v>
      </c>
      <c r="J107" s="3">
        <v>1143.53</v>
      </c>
      <c r="K107" s="3">
        <v>615.74</v>
      </c>
      <c r="L107" s="3">
        <v>1489.4</v>
      </c>
      <c r="M107" s="50">
        <v>1081.5</v>
      </c>
      <c r="N107" s="29">
        <v>941.5</v>
      </c>
      <c r="O107" s="29">
        <v>1081.5</v>
      </c>
      <c r="P107" s="29">
        <v>941.5</v>
      </c>
      <c r="Q107" s="29">
        <v>1081.5</v>
      </c>
      <c r="R107" s="29">
        <v>941.5</v>
      </c>
      <c r="S107" s="29">
        <v>1016.5</v>
      </c>
      <c r="T107" s="29">
        <v>870.5</v>
      </c>
      <c r="U107" s="29">
        <v>887.5</v>
      </c>
      <c r="V107" s="29">
        <v>892.75</v>
      </c>
      <c r="W107" s="29">
        <v>887.5</v>
      </c>
      <c r="X107" s="29">
        <v>870.72</v>
      </c>
      <c r="Y107" s="49">
        <v>856.5</v>
      </c>
      <c r="Z107" s="49">
        <v>870.38</v>
      </c>
      <c r="AA107" s="49">
        <v>876.5</v>
      </c>
      <c r="AB107" s="53">
        <v>778.75</v>
      </c>
      <c r="AC107" s="3">
        <v>750.5</v>
      </c>
      <c r="AD107" s="3">
        <v>881.25</v>
      </c>
      <c r="AE107" s="3">
        <v>768.75</v>
      </c>
      <c r="AF107" s="30">
        <v>802.75</v>
      </c>
      <c r="AG107" s="30">
        <v>751</v>
      </c>
      <c r="AH107" s="30">
        <v>775.92</v>
      </c>
      <c r="AI107" s="52">
        <f t="shared" si="0"/>
        <v>776.92</v>
      </c>
      <c r="AJ107" s="3">
        <v>610</v>
      </c>
      <c r="AK107" s="31">
        <v>1467</v>
      </c>
      <c r="AL107" s="31">
        <v>1423.5</v>
      </c>
    </row>
    <row r="108" spans="1:38" x14ac:dyDescent="0.25">
      <c r="A108" s="2">
        <v>44593</v>
      </c>
      <c r="B108" s="28">
        <v>989</v>
      </c>
      <c r="C108" s="28">
        <v>954.25</v>
      </c>
      <c r="D108" s="28">
        <v>928</v>
      </c>
      <c r="E108" s="28">
        <v>697.5</v>
      </c>
      <c r="F108" s="28">
        <v>1644.25</v>
      </c>
      <c r="G108" s="3">
        <v>936.05</v>
      </c>
      <c r="H108" s="3">
        <v>892.79</v>
      </c>
      <c r="I108" s="3">
        <v>969.02</v>
      </c>
      <c r="J108" s="3">
        <v>1586.99</v>
      </c>
      <c r="K108" s="3">
        <v>676.85</v>
      </c>
      <c r="L108" s="3">
        <v>1250.6300000000001</v>
      </c>
      <c r="M108" s="50">
        <v>1104</v>
      </c>
      <c r="N108" s="29">
        <v>1034</v>
      </c>
      <c r="O108" s="29">
        <v>1141.5</v>
      </c>
      <c r="P108" s="29">
        <v>1034</v>
      </c>
      <c r="Q108" s="29">
        <v>1157</v>
      </c>
      <c r="R108" s="29">
        <v>1034</v>
      </c>
      <c r="S108" s="29">
        <v>1105.43</v>
      </c>
      <c r="T108" s="29">
        <v>972.33</v>
      </c>
      <c r="U108" s="29">
        <v>966.67</v>
      </c>
      <c r="V108" s="29">
        <v>985.75</v>
      </c>
      <c r="W108" s="29">
        <v>979</v>
      </c>
      <c r="X108" s="29">
        <v>943.11</v>
      </c>
      <c r="Y108" s="49">
        <v>944</v>
      </c>
      <c r="Z108" s="49">
        <v>954.13</v>
      </c>
      <c r="AA108" s="49">
        <v>964</v>
      </c>
      <c r="AB108" s="53">
        <v>931.5</v>
      </c>
      <c r="AC108" s="3">
        <v>892</v>
      </c>
      <c r="AD108" s="3">
        <v>1045.5</v>
      </c>
      <c r="AE108" s="3">
        <v>916</v>
      </c>
      <c r="AF108" s="30">
        <v>972.63</v>
      </c>
      <c r="AG108" s="30">
        <v>917</v>
      </c>
      <c r="AH108" s="30">
        <v>931.85</v>
      </c>
      <c r="AI108" s="52">
        <f t="shared" si="0"/>
        <v>932.85</v>
      </c>
      <c r="AJ108" s="3">
        <v>687</v>
      </c>
      <c r="AK108" s="31">
        <v>1630.75</v>
      </c>
      <c r="AL108" s="31">
        <v>1562.3</v>
      </c>
    </row>
    <row r="109" spans="1:38" x14ac:dyDescent="0.25">
      <c r="A109" s="2">
        <v>44621</v>
      </c>
      <c r="B109" s="28">
        <v>1079.5</v>
      </c>
      <c r="C109" s="28">
        <v>1130.5</v>
      </c>
      <c r="D109" s="28">
        <v>1006</v>
      </c>
      <c r="E109" s="28">
        <v>748.75</v>
      </c>
      <c r="F109" s="28">
        <v>1618.25</v>
      </c>
      <c r="G109" s="3">
        <v>970.52</v>
      </c>
      <c r="H109" s="3">
        <v>935.97</v>
      </c>
      <c r="I109" s="3">
        <v>1038.29</v>
      </c>
      <c r="J109" s="3">
        <v>1555.11</v>
      </c>
      <c r="K109" s="3">
        <v>719.98</v>
      </c>
      <c r="L109" s="3">
        <v>1272.8800000000001</v>
      </c>
      <c r="M109" s="50">
        <v>1186.75</v>
      </c>
      <c r="N109" s="29">
        <v>1106.75</v>
      </c>
      <c r="O109" s="29">
        <v>1226.75</v>
      </c>
      <c r="P109" s="29">
        <v>1106.75</v>
      </c>
      <c r="Q109" s="29">
        <v>1206.75</v>
      </c>
      <c r="R109" s="29">
        <v>1106.75</v>
      </c>
      <c r="S109" s="29">
        <v>1163.8800000000001</v>
      </c>
      <c r="T109" s="29">
        <v>1051.17</v>
      </c>
      <c r="U109" s="29">
        <v>1040.58</v>
      </c>
      <c r="V109" s="29">
        <v>1032.44</v>
      </c>
      <c r="W109" s="29">
        <v>1048</v>
      </c>
      <c r="X109" s="29">
        <v>995.86</v>
      </c>
      <c r="Y109" s="49">
        <v>991.5</v>
      </c>
      <c r="Z109" s="49">
        <v>1011.04</v>
      </c>
      <c r="AA109" s="49">
        <v>1046.75</v>
      </c>
      <c r="AB109" s="53">
        <v>989</v>
      </c>
      <c r="AC109" s="3">
        <v>942</v>
      </c>
      <c r="AD109" s="3">
        <v>1108.5</v>
      </c>
      <c r="AE109" s="3">
        <v>963.5</v>
      </c>
      <c r="AF109" s="30">
        <v>1024.75</v>
      </c>
      <c r="AG109" s="30">
        <v>952.25</v>
      </c>
      <c r="AH109" s="30">
        <v>973.08</v>
      </c>
      <c r="AI109" s="52">
        <f t="shared" si="0"/>
        <v>974.08</v>
      </c>
      <c r="AJ109" s="3">
        <v>727.25</v>
      </c>
      <c r="AK109" s="31">
        <v>1594.25</v>
      </c>
      <c r="AL109" s="31">
        <v>1521.43</v>
      </c>
    </row>
    <row r="110" spans="1:38" x14ac:dyDescent="0.25">
      <c r="A110" s="2">
        <v>44652</v>
      </c>
      <c r="B110" s="28">
        <v>1161.25</v>
      </c>
      <c r="C110" s="28">
        <v>1094.25</v>
      </c>
      <c r="D110" s="28">
        <v>1043.75</v>
      </c>
      <c r="E110" s="28">
        <v>818.25</v>
      </c>
      <c r="F110" s="28">
        <v>1708.25</v>
      </c>
      <c r="G110" s="3">
        <v>1049.26</v>
      </c>
      <c r="H110" s="3">
        <v>998.04</v>
      </c>
      <c r="I110" s="3">
        <v>1124.6400000000001</v>
      </c>
      <c r="J110" s="3">
        <v>1645.18</v>
      </c>
      <c r="K110" s="3">
        <v>800.16</v>
      </c>
      <c r="L110" s="3">
        <v>1279.4100000000001</v>
      </c>
      <c r="M110" s="50">
        <v>1346</v>
      </c>
      <c r="N110" s="29">
        <v>1196</v>
      </c>
      <c r="O110" s="29">
        <v>1356</v>
      </c>
      <c r="P110" s="29">
        <v>1196</v>
      </c>
      <c r="Q110" s="29">
        <v>1371</v>
      </c>
      <c r="R110" s="29">
        <v>1196</v>
      </c>
      <c r="S110" s="29">
        <v>1255.29</v>
      </c>
      <c r="T110" s="29">
        <v>1125.08</v>
      </c>
      <c r="U110" s="29">
        <v>1127.08</v>
      </c>
      <c r="V110" s="29">
        <v>1109.81</v>
      </c>
      <c r="W110" s="29">
        <v>1128.42</v>
      </c>
      <c r="X110" s="29">
        <v>1075.1099999999999</v>
      </c>
      <c r="Y110" s="49">
        <v>1123</v>
      </c>
      <c r="Z110" s="49">
        <v>1116.1300000000001</v>
      </c>
      <c r="AA110" s="49">
        <v>1136</v>
      </c>
      <c r="AB110" s="53">
        <v>1084.75</v>
      </c>
      <c r="AC110" s="3">
        <v>1000.75</v>
      </c>
      <c r="AD110" s="3">
        <v>1138.75</v>
      </c>
      <c r="AE110" s="3">
        <v>1008.75</v>
      </c>
      <c r="AF110" s="30">
        <v>1110.75</v>
      </c>
      <c r="AG110" s="30">
        <v>1035.7539999999999</v>
      </c>
      <c r="AH110" s="30">
        <v>1067.17</v>
      </c>
      <c r="AI110" s="52">
        <f t="shared" si="0"/>
        <v>1068.17</v>
      </c>
      <c r="AJ110" s="3">
        <v>795.25</v>
      </c>
      <c r="AK110" s="31">
        <v>1690.25</v>
      </c>
      <c r="AL110" s="31">
        <v>1620.75</v>
      </c>
    </row>
    <row r="111" spans="1:38" x14ac:dyDescent="0.25">
      <c r="A111" s="2">
        <v>44682</v>
      </c>
      <c r="B111" s="28">
        <v>1247.5</v>
      </c>
      <c r="C111" s="28">
        <v>1165.5</v>
      </c>
      <c r="D111" s="28">
        <v>1087.5</v>
      </c>
      <c r="E111" s="28">
        <v>753.5</v>
      </c>
      <c r="F111" s="28">
        <v>1683.25</v>
      </c>
      <c r="G111" s="3">
        <v>1116.32</v>
      </c>
      <c r="H111" s="3">
        <v>1008.32</v>
      </c>
      <c r="I111" s="3">
        <v>1202.28</v>
      </c>
      <c r="J111" s="3">
        <v>1651.09</v>
      </c>
      <c r="K111" s="3">
        <v>751.09</v>
      </c>
      <c r="L111" s="3">
        <v>1303.0899999999999</v>
      </c>
      <c r="M111" s="50">
        <v>1387.5</v>
      </c>
      <c r="N111" s="29">
        <v>1272.5</v>
      </c>
      <c r="O111" s="29">
        <v>1397.5</v>
      </c>
      <c r="P111" s="29">
        <v>1272.5</v>
      </c>
      <c r="Q111" s="29">
        <v>1383.5</v>
      </c>
      <c r="R111" s="29">
        <v>1272.5</v>
      </c>
      <c r="S111" s="29">
        <v>1324.64</v>
      </c>
      <c r="T111" s="29">
        <v>1191.83</v>
      </c>
      <c r="U111" s="29">
        <v>1203.83</v>
      </c>
      <c r="V111" s="29">
        <v>1188.75</v>
      </c>
      <c r="W111" s="29">
        <v>1189.5</v>
      </c>
      <c r="X111" s="29">
        <v>1143.83</v>
      </c>
      <c r="Y111" s="49">
        <v>1199.5</v>
      </c>
      <c r="Z111" s="49">
        <v>1192.6300000000001</v>
      </c>
      <c r="AA111" s="49">
        <v>1217.5</v>
      </c>
      <c r="AB111" s="53">
        <v>1080</v>
      </c>
      <c r="AC111" s="3">
        <v>1016</v>
      </c>
      <c r="AD111" s="3">
        <v>1137.5</v>
      </c>
      <c r="AE111" s="3">
        <v>1060</v>
      </c>
      <c r="AF111" s="30">
        <v>1170.5</v>
      </c>
      <c r="AG111" s="30">
        <v>1099.25</v>
      </c>
      <c r="AH111" s="30">
        <v>1121.5</v>
      </c>
      <c r="AI111" s="52">
        <f t="shared" si="0"/>
        <v>1122.5</v>
      </c>
      <c r="AJ111" s="3">
        <v>759</v>
      </c>
      <c r="AK111" s="31">
        <v>1709.25</v>
      </c>
      <c r="AL111" s="31">
        <v>1627.15</v>
      </c>
    </row>
    <row r="112" spans="1:38" x14ac:dyDescent="0.25">
      <c r="A112" s="2">
        <v>44713</v>
      </c>
      <c r="B112" s="28">
        <v>987.75</v>
      </c>
      <c r="C112" s="28">
        <v>948.75</v>
      </c>
      <c r="D112" s="28">
        <v>868.75</v>
      </c>
      <c r="E112" s="28">
        <v>743.75</v>
      </c>
      <c r="F112" s="28">
        <v>1675</v>
      </c>
      <c r="G112" s="3">
        <v>902.71</v>
      </c>
      <c r="H112" s="3">
        <v>808.91</v>
      </c>
      <c r="I112" s="3">
        <v>946.05</v>
      </c>
      <c r="J112" s="3">
        <v>1586.37</v>
      </c>
      <c r="K112" s="3">
        <v>717.34</v>
      </c>
      <c r="L112" s="3">
        <v>1133.06</v>
      </c>
      <c r="M112" s="50">
        <v>1130</v>
      </c>
      <c r="N112" s="29">
        <v>1022.75</v>
      </c>
      <c r="O112" s="29">
        <v>1170</v>
      </c>
      <c r="P112" s="29">
        <v>1022.75</v>
      </c>
      <c r="Q112" s="29">
        <v>1155</v>
      </c>
      <c r="R112" s="29">
        <v>1022.75</v>
      </c>
      <c r="S112" s="29">
        <v>1067.75</v>
      </c>
      <c r="T112" s="29">
        <v>941.58</v>
      </c>
      <c r="U112" s="29">
        <v>938.92</v>
      </c>
      <c r="V112" s="29">
        <v>939.75</v>
      </c>
      <c r="W112" s="29">
        <v>933.92</v>
      </c>
      <c r="X112" s="29">
        <v>890.33</v>
      </c>
      <c r="Y112" s="49">
        <v>936.55</v>
      </c>
      <c r="Z112" s="49">
        <v>932.63</v>
      </c>
      <c r="AA112" s="49">
        <v>957.75</v>
      </c>
      <c r="AB112" s="53">
        <v>854.88</v>
      </c>
      <c r="AC112" s="3">
        <v>808.25</v>
      </c>
      <c r="AD112" s="3">
        <v>886.75</v>
      </c>
      <c r="AE112" s="3">
        <v>843.75</v>
      </c>
      <c r="AF112" s="30">
        <v>1008.75</v>
      </c>
      <c r="AG112" s="30">
        <v>896.75</v>
      </c>
      <c r="AH112" s="30">
        <v>920.92</v>
      </c>
      <c r="AI112" s="52">
        <f t="shared" si="0"/>
        <v>921.92</v>
      </c>
      <c r="AJ112" s="3">
        <v>790</v>
      </c>
      <c r="AK112" s="31">
        <v>1714</v>
      </c>
      <c r="AL112" s="31">
        <v>1568.65</v>
      </c>
    </row>
    <row r="113" spans="1:38" x14ac:dyDescent="0.25">
      <c r="A113" s="2">
        <v>44743</v>
      </c>
      <c r="B113" s="28">
        <v>906</v>
      </c>
      <c r="C113" s="28">
        <v>874.5</v>
      </c>
      <c r="D113" s="28">
        <v>807.75</v>
      </c>
      <c r="E113" s="28">
        <v>616.25</v>
      </c>
      <c r="F113" s="28">
        <v>1637</v>
      </c>
      <c r="G113" s="3">
        <v>824.8</v>
      </c>
      <c r="H113" s="3">
        <v>749.18</v>
      </c>
      <c r="I113" s="3">
        <v>855.13</v>
      </c>
      <c r="J113" s="3">
        <v>1538.44</v>
      </c>
      <c r="K113" s="3">
        <v>699.57</v>
      </c>
      <c r="L113" s="3">
        <v>983.59</v>
      </c>
      <c r="M113" s="50">
        <v>1036</v>
      </c>
      <c r="N113" s="29">
        <v>926</v>
      </c>
      <c r="O113" s="29">
        <v>1061</v>
      </c>
      <c r="P113" s="29">
        <v>926</v>
      </c>
      <c r="Q113" s="29">
        <v>1063.5</v>
      </c>
      <c r="R113" s="29">
        <v>926</v>
      </c>
      <c r="S113" s="29">
        <v>988.5</v>
      </c>
      <c r="T113" s="29">
        <v>878</v>
      </c>
      <c r="U113" s="29">
        <v>875</v>
      </c>
      <c r="V113" s="29">
        <v>876</v>
      </c>
      <c r="W113" s="29">
        <v>870</v>
      </c>
      <c r="X113" s="29">
        <v>816</v>
      </c>
      <c r="Y113" s="49">
        <v>848</v>
      </c>
      <c r="Z113" s="49">
        <v>846.13</v>
      </c>
      <c r="AA113" s="49">
        <v>866</v>
      </c>
      <c r="AB113" s="53">
        <v>829.25</v>
      </c>
      <c r="AC113" s="3">
        <v>747.75</v>
      </c>
      <c r="AD113" s="3">
        <v>862.75</v>
      </c>
      <c r="AE113" s="3">
        <v>782.75</v>
      </c>
      <c r="AF113" s="30">
        <v>939.5</v>
      </c>
      <c r="AG113" s="30">
        <v>819.5</v>
      </c>
      <c r="AH113" s="30">
        <v>862</v>
      </c>
      <c r="AI113" s="52">
        <f t="shared" si="0"/>
        <v>863</v>
      </c>
      <c r="AJ113" s="3">
        <v>669</v>
      </c>
      <c r="AK113" s="31">
        <v>1564</v>
      </c>
      <c r="AL113" s="31">
        <v>1498.25</v>
      </c>
    </row>
    <row r="114" spans="1:38" x14ac:dyDescent="0.25">
      <c r="A114" s="2">
        <v>44774</v>
      </c>
      <c r="B114" s="28">
        <v>915.5</v>
      </c>
      <c r="C114" s="28">
        <v>924.25</v>
      </c>
      <c r="D114" s="28">
        <v>809</v>
      </c>
      <c r="E114" s="28">
        <v>673.75</v>
      </c>
      <c r="F114" s="28">
        <v>1507.5</v>
      </c>
      <c r="G114" s="3">
        <v>871.34</v>
      </c>
      <c r="H114" s="3">
        <v>761.05</v>
      </c>
      <c r="I114" s="3">
        <v>874.43</v>
      </c>
      <c r="J114" s="3">
        <v>1456.76</v>
      </c>
      <c r="K114" s="3">
        <v>710.54</v>
      </c>
      <c r="L114" s="3">
        <v>865.63</v>
      </c>
      <c r="M114" s="50">
        <v>1054.5</v>
      </c>
      <c r="N114" s="29">
        <v>944.5</v>
      </c>
      <c r="O114" s="29">
        <v>1074.5</v>
      </c>
      <c r="P114" s="29">
        <v>944.5</v>
      </c>
      <c r="Q114" s="29">
        <v>1094.5</v>
      </c>
      <c r="R114" s="29">
        <v>944.5</v>
      </c>
      <c r="S114" s="29">
        <v>1004.1</v>
      </c>
      <c r="T114" s="29">
        <v>867.83</v>
      </c>
      <c r="U114" s="29">
        <v>875.5</v>
      </c>
      <c r="V114" s="29">
        <v>885.75</v>
      </c>
      <c r="W114" s="29">
        <v>881.17</v>
      </c>
      <c r="X114" s="29">
        <v>826.72</v>
      </c>
      <c r="Y114" s="49">
        <v>847.5</v>
      </c>
      <c r="Z114" s="49">
        <v>852.75</v>
      </c>
      <c r="AA114" s="49">
        <v>869.5</v>
      </c>
      <c r="AB114" s="53">
        <v>814.5</v>
      </c>
      <c r="AC114" s="3">
        <v>774</v>
      </c>
      <c r="AD114" s="3">
        <v>897.5</v>
      </c>
      <c r="AE114" s="3">
        <v>897.5</v>
      </c>
      <c r="AF114" s="30">
        <v>992.5</v>
      </c>
      <c r="AG114" s="30">
        <v>860</v>
      </c>
      <c r="AH114" s="30">
        <v>907.79</v>
      </c>
      <c r="AI114" s="52">
        <f t="shared" si="0"/>
        <v>908.79</v>
      </c>
      <c r="AJ114" s="3">
        <v>689</v>
      </c>
      <c r="AK114" s="31">
        <v>1514</v>
      </c>
      <c r="AL114" s="31">
        <v>1442.2</v>
      </c>
    </row>
    <row r="115" spans="1:38" x14ac:dyDescent="0.25">
      <c r="A115" s="2">
        <v>44805</v>
      </c>
      <c r="B115" s="28">
        <v>982</v>
      </c>
      <c r="C115" s="28">
        <v>991.5</v>
      </c>
      <c r="D115" s="28">
        <v>921.5</v>
      </c>
      <c r="E115" s="28">
        <v>677.5</v>
      </c>
      <c r="F115" s="28">
        <v>1364.75</v>
      </c>
      <c r="G115" s="3">
        <v>949.68</v>
      </c>
      <c r="H115" s="3">
        <v>860.83</v>
      </c>
      <c r="I115" s="3">
        <v>929.76</v>
      </c>
      <c r="J115" s="3">
        <v>1318.21</v>
      </c>
      <c r="K115" s="3">
        <v>678.55</v>
      </c>
      <c r="L115" s="3">
        <v>830.43</v>
      </c>
      <c r="M115" s="50">
        <v>1072</v>
      </c>
      <c r="N115" s="29">
        <v>1007</v>
      </c>
      <c r="O115" s="29">
        <v>1122</v>
      </c>
      <c r="P115" s="29">
        <v>1007</v>
      </c>
      <c r="Q115" s="29">
        <v>1149.5</v>
      </c>
      <c r="R115" s="29">
        <v>1007</v>
      </c>
      <c r="S115" s="29">
        <v>1067</v>
      </c>
      <c r="T115" s="29">
        <v>927.67</v>
      </c>
      <c r="U115" s="29">
        <v>936</v>
      </c>
      <c r="V115" s="29">
        <v>944.5</v>
      </c>
      <c r="W115" s="29">
        <v>940.67</v>
      </c>
      <c r="X115" s="29">
        <v>892</v>
      </c>
      <c r="Y115" s="49">
        <v>904</v>
      </c>
      <c r="Z115" s="49">
        <v>912.75</v>
      </c>
      <c r="AA115" s="49">
        <v>922</v>
      </c>
      <c r="AB115" s="53">
        <v>839</v>
      </c>
      <c r="AC115" s="3">
        <v>858</v>
      </c>
      <c r="AD115" s="3">
        <v>1001.5</v>
      </c>
      <c r="AE115" s="3">
        <v>885</v>
      </c>
      <c r="AF115" s="30">
        <v>1067.5</v>
      </c>
      <c r="AG115" s="30">
        <v>944</v>
      </c>
      <c r="AH115" s="30">
        <v>984.83</v>
      </c>
      <c r="AI115" s="52">
        <f t="shared" si="0"/>
        <v>985.83</v>
      </c>
      <c r="AJ115" s="3">
        <v>654</v>
      </c>
      <c r="AK115" s="31">
        <v>1325</v>
      </c>
      <c r="AL115" s="31">
        <v>1315.04</v>
      </c>
    </row>
    <row r="116" spans="1:38" x14ac:dyDescent="0.25">
      <c r="A116" s="2">
        <v>44835</v>
      </c>
      <c r="B116" s="28">
        <v>981.25</v>
      </c>
      <c r="C116" s="28">
        <v>924</v>
      </c>
      <c r="D116" s="28">
        <v>882.25</v>
      </c>
      <c r="E116" s="28">
        <v>691.5</v>
      </c>
      <c r="F116" s="28">
        <v>1407</v>
      </c>
      <c r="G116" s="3">
        <v>939.04</v>
      </c>
      <c r="H116" s="3">
        <v>824</v>
      </c>
      <c r="I116" s="3">
        <v>930.2</v>
      </c>
      <c r="J116" s="3">
        <v>1372.59</v>
      </c>
      <c r="K116" s="3">
        <v>696.75</v>
      </c>
      <c r="L116" s="3">
        <v>915.94</v>
      </c>
      <c r="M116" s="50">
        <v>1121.25</v>
      </c>
      <c r="N116" s="29">
        <v>1006.25</v>
      </c>
      <c r="O116" s="29">
        <v>1181.25</v>
      </c>
      <c r="P116" s="29">
        <v>1006.25</v>
      </c>
      <c r="Q116" s="29">
        <v>1183.75</v>
      </c>
      <c r="R116" s="29">
        <v>1006.25</v>
      </c>
      <c r="S116" s="29">
        <v>1066.25</v>
      </c>
      <c r="T116" s="29">
        <v>919.92</v>
      </c>
      <c r="U116" s="29">
        <v>941.92</v>
      </c>
      <c r="V116" s="29">
        <v>946.25</v>
      </c>
      <c r="W116" s="29">
        <v>943.25</v>
      </c>
      <c r="X116" s="29">
        <v>901.25</v>
      </c>
      <c r="Y116" s="49">
        <v>903.25</v>
      </c>
      <c r="Z116" s="49">
        <v>913.88</v>
      </c>
      <c r="AA116" s="49">
        <v>921.25</v>
      </c>
      <c r="AB116" s="53">
        <v>797.25</v>
      </c>
      <c r="AC116" s="3">
        <v>832.75</v>
      </c>
      <c r="AD116" s="3">
        <v>971.25</v>
      </c>
      <c r="AE116" s="3">
        <v>849.75</v>
      </c>
      <c r="AF116" s="30">
        <v>1043.75</v>
      </c>
      <c r="AG116" s="30">
        <v>935</v>
      </c>
      <c r="AH116" s="30">
        <v>970.75</v>
      </c>
      <c r="AI116" s="52">
        <f t="shared" si="0"/>
        <v>971.75</v>
      </c>
      <c r="AJ116" s="3">
        <v>670</v>
      </c>
      <c r="AK116" s="31">
        <v>1366</v>
      </c>
      <c r="AL116" s="31">
        <v>1359.05</v>
      </c>
    </row>
    <row r="117" spans="1:38" x14ac:dyDescent="0.25">
      <c r="A117" s="2">
        <v>44866</v>
      </c>
      <c r="B117" s="28">
        <v>956.75</v>
      </c>
      <c r="C117" s="28">
        <v>913.25</v>
      </c>
      <c r="D117" s="28">
        <v>771.5</v>
      </c>
      <c r="E117" s="28">
        <v>662</v>
      </c>
      <c r="F117" s="28">
        <v>1469.5</v>
      </c>
      <c r="G117" s="3">
        <v>867.76</v>
      </c>
      <c r="H117" s="3">
        <v>736.13</v>
      </c>
      <c r="I117" s="3">
        <v>905.23</v>
      </c>
      <c r="J117" s="3">
        <v>1448.66</v>
      </c>
      <c r="K117" s="3">
        <v>678.48</v>
      </c>
      <c r="L117" s="3">
        <v>968.91</v>
      </c>
      <c r="M117" s="50">
        <v>1153</v>
      </c>
      <c r="N117" s="29">
        <v>958</v>
      </c>
      <c r="O117" s="29">
        <v>1188</v>
      </c>
      <c r="P117" s="29">
        <v>973</v>
      </c>
      <c r="Q117" s="29">
        <v>1190</v>
      </c>
      <c r="R117" s="29">
        <v>983</v>
      </c>
      <c r="S117" s="29">
        <v>1038.21</v>
      </c>
      <c r="T117" s="29">
        <v>915</v>
      </c>
      <c r="U117" s="29">
        <v>905.33</v>
      </c>
      <c r="V117" s="29">
        <v>909.25</v>
      </c>
      <c r="W117" s="29">
        <v>908.67</v>
      </c>
      <c r="X117" s="29">
        <v>871.72</v>
      </c>
      <c r="Y117" s="49">
        <v>881</v>
      </c>
      <c r="Z117" s="49">
        <v>891.25</v>
      </c>
      <c r="AA117" s="49">
        <v>908</v>
      </c>
      <c r="AB117" s="53">
        <v>751.5</v>
      </c>
      <c r="AC117" s="3">
        <v>722</v>
      </c>
      <c r="AD117" s="3">
        <v>874</v>
      </c>
      <c r="AE117" s="3">
        <v>734</v>
      </c>
      <c r="AF117" s="30">
        <v>954.75</v>
      </c>
      <c r="AG117" s="30">
        <v>864.75</v>
      </c>
      <c r="AH117" s="30">
        <v>904.45</v>
      </c>
      <c r="AI117" s="52">
        <f t="shared" si="0"/>
        <v>905.45</v>
      </c>
      <c r="AJ117" s="3">
        <v>649</v>
      </c>
      <c r="AK117" s="31">
        <v>1454</v>
      </c>
      <c r="AL117" s="31">
        <v>1442</v>
      </c>
    </row>
    <row r="118" spans="1:38" x14ac:dyDescent="0.25">
      <c r="A118" s="2">
        <v>44896</v>
      </c>
      <c r="B118" s="28">
        <v>938.75</v>
      </c>
      <c r="C118" s="28">
        <v>888</v>
      </c>
      <c r="D118" s="28">
        <v>792</v>
      </c>
      <c r="E118" s="28">
        <v>678.5</v>
      </c>
      <c r="F118" s="28">
        <v>1519.25</v>
      </c>
      <c r="G118" s="3">
        <v>857.37</v>
      </c>
      <c r="H118" s="3">
        <v>747.52</v>
      </c>
      <c r="I118" s="3">
        <v>913.93</v>
      </c>
      <c r="J118" s="3">
        <v>1495.65</v>
      </c>
      <c r="K118" s="3">
        <v>690.42</v>
      </c>
      <c r="L118" s="3">
        <v>932.2</v>
      </c>
      <c r="M118" s="50">
        <v>1073.75</v>
      </c>
      <c r="N118" s="29">
        <v>958.75</v>
      </c>
      <c r="O118" s="29">
        <v>1113.75</v>
      </c>
      <c r="P118" s="29">
        <v>968.75</v>
      </c>
      <c r="Q118" s="29">
        <v>1218.75</v>
      </c>
      <c r="R118" s="29">
        <v>968.75</v>
      </c>
      <c r="S118" s="29">
        <v>1011.92</v>
      </c>
      <c r="T118" s="29">
        <v>914.08</v>
      </c>
      <c r="U118" s="29">
        <v>927.75</v>
      </c>
      <c r="V118" s="29">
        <v>908.75</v>
      </c>
      <c r="W118" s="29">
        <v>924.75</v>
      </c>
      <c r="X118" s="29">
        <v>884.08</v>
      </c>
      <c r="Y118" s="49">
        <v>886.75</v>
      </c>
      <c r="Z118" s="49">
        <v>892.75</v>
      </c>
      <c r="AA118" s="49">
        <v>903.75</v>
      </c>
      <c r="AB118" s="53">
        <v>777</v>
      </c>
      <c r="AC118" s="3">
        <v>767</v>
      </c>
      <c r="AD118" s="3">
        <v>894.5</v>
      </c>
      <c r="AE118" s="3">
        <v>749.5</v>
      </c>
      <c r="AF118" s="30">
        <v>943</v>
      </c>
      <c r="AG118" s="30">
        <v>843</v>
      </c>
      <c r="AH118" s="30">
        <v>891</v>
      </c>
      <c r="AI118" s="52">
        <f t="shared" si="0"/>
        <v>892</v>
      </c>
      <c r="AJ118" s="3">
        <v>661</v>
      </c>
      <c r="AK118" s="31">
        <v>1501.75</v>
      </c>
      <c r="AL118" s="31">
        <v>1477.98</v>
      </c>
    </row>
    <row r="119" spans="1:38" x14ac:dyDescent="0.25">
      <c r="A119" s="2">
        <v>44927</v>
      </c>
      <c r="B119" s="28">
        <v>922.25</v>
      </c>
      <c r="C119" s="28">
        <v>878.75</v>
      </c>
      <c r="D119" s="28">
        <v>761.25</v>
      </c>
      <c r="E119" s="28">
        <v>679.75</v>
      </c>
      <c r="F119" s="28">
        <v>1538</v>
      </c>
      <c r="G119" s="3">
        <v>848.53</v>
      </c>
      <c r="H119" s="3">
        <v>720.41</v>
      </c>
      <c r="I119" s="3">
        <v>902.73</v>
      </c>
      <c r="J119" s="3">
        <v>1506.25</v>
      </c>
      <c r="K119" s="3">
        <v>687.96</v>
      </c>
      <c r="L119" s="3">
        <v>903.97</v>
      </c>
      <c r="M119" s="50">
        <v>1022.25</v>
      </c>
      <c r="N119" s="29">
        <v>937.25</v>
      </c>
      <c r="O119" s="29">
        <v>1089.75</v>
      </c>
      <c r="P119" s="29">
        <v>947.25</v>
      </c>
      <c r="Q119" s="29">
        <v>1132.25</v>
      </c>
      <c r="R119" s="29">
        <v>947.25</v>
      </c>
      <c r="S119" s="29">
        <v>1002.25</v>
      </c>
      <c r="T119" s="29">
        <v>880</v>
      </c>
      <c r="U119" s="29">
        <v>911.25</v>
      </c>
      <c r="V119" s="29">
        <v>914.5</v>
      </c>
      <c r="W119" s="29">
        <v>908.25</v>
      </c>
      <c r="X119" s="29">
        <v>872.25</v>
      </c>
      <c r="Y119" s="49">
        <v>856.25</v>
      </c>
      <c r="Z119" s="49">
        <v>857.05</v>
      </c>
      <c r="AA119" s="49">
        <v>853.25</v>
      </c>
      <c r="AB119" s="53">
        <v>771.25</v>
      </c>
      <c r="AC119" s="55">
        <v>750</v>
      </c>
      <c r="AD119" s="3">
        <v>871.25</v>
      </c>
      <c r="AE119" s="3">
        <v>731.25</v>
      </c>
      <c r="AF119" s="30">
        <v>938.75</v>
      </c>
      <c r="AG119" s="30">
        <v>822.5</v>
      </c>
      <c r="AH119" s="30">
        <v>881.75</v>
      </c>
      <c r="AI119" s="52">
        <f t="shared" si="0"/>
        <v>882.75</v>
      </c>
      <c r="AJ119" s="3">
        <v>669</v>
      </c>
      <c r="AK119" s="31">
        <v>1519</v>
      </c>
      <c r="AL119" s="31">
        <v>1482.1</v>
      </c>
    </row>
    <row r="120" spans="1:38" x14ac:dyDescent="0.25">
      <c r="A120" s="2">
        <v>44958</v>
      </c>
      <c r="B120" s="28">
        <v>870.75</v>
      </c>
      <c r="C120" s="28">
        <v>815.75</v>
      </c>
      <c r="D120" s="28">
        <v>691.5</v>
      </c>
      <c r="E120" s="28">
        <v>629.5</v>
      </c>
      <c r="F120" s="28">
        <v>1490.5</v>
      </c>
      <c r="G120" s="3">
        <v>782.76</v>
      </c>
      <c r="H120" s="3">
        <v>658.18</v>
      </c>
      <c r="I120" s="3">
        <v>836.07</v>
      </c>
      <c r="J120" s="3">
        <v>1446.3</v>
      </c>
      <c r="K120" s="3">
        <v>636.34</v>
      </c>
      <c r="L120" s="3">
        <v>864.44</v>
      </c>
      <c r="M120" s="50">
        <v>897.75</v>
      </c>
      <c r="N120" s="29">
        <v>884.75</v>
      </c>
      <c r="O120" s="29">
        <v>947.75</v>
      </c>
      <c r="P120" s="29">
        <v>894.75</v>
      </c>
      <c r="Q120" s="29">
        <v>990.25</v>
      </c>
      <c r="R120" s="29">
        <v>997.75</v>
      </c>
      <c r="S120" s="29">
        <v>957.4</v>
      </c>
      <c r="T120" s="29">
        <v>829.75</v>
      </c>
      <c r="U120" s="29">
        <v>836.08</v>
      </c>
      <c r="V120" s="29">
        <v>853.25</v>
      </c>
      <c r="W120" s="29">
        <v>849.42</v>
      </c>
      <c r="X120" s="29">
        <v>807.31</v>
      </c>
      <c r="Y120" s="49">
        <v>809.75</v>
      </c>
      <c r="Z120" s="49">
        <v>814.92</v>
      </c>
      <c r="AA120" s="49">
        <v>831.75</v>
      </c>
      <c r="AB120" s="53">
        <v>693.5</v>
      </c>
      <c r="AC120" s="3">
        <v>670.75</v>
      </c>
      <c r="AD120" s="3">
        <v>788.5</v>
      </c>
      <c r="AE120" s="3">
        <v>656.5</v>
      </c>
      <c r="AF120" s="30">
        <v>866.75</v>
      </c>
      <c r="AG120" s="30">
        <v>770.25</v>
      </c>
      <c r="AH120" s="30">
        <v>803.6</v>
      </c>
      <c r="AI120" s="52">
        <f t="shared" si="0"/>
        <v>804.6</v>
      </c>
      <c r="AJ120" s="3">
        <v>615</v>
      </c>
      <c r="AK120" s="31">
        <v>1474</v>
      </c>
      <c r="AL120" s="31">
        <v>1416.5</v>
      </c>
    </row>
    <row r="121" spans="1:38" x14ac:dyDescent="0.25">
      <c r="A121" s="2">
        <v>44986</v>
      </c>
      <c r="B121" s="28">
        <v>895.75</v>
      </c>
      <c r="C121" s="28">
        <v>877.75</v>
      </c>
      <c r="D121" s="28">
        <v>692.25</v>
      </c>
      <c r="E121" s="28">
        <v>660.5</v>
      </c>
      <c r="F121" s="28">
        <v>1505.5</v>
      </c>
      <c r="G121" s="3">
        <v>847</v>
      </c>
      <c r="H121" s="3">
        <v>646.04</v>
      </c>
      <c r="I121" s="3">
        <v>867.36</v>
      </c>
      <c r="J121" s="3">
        <v>1464.18</v>
      </c>
      <c r="K121" s="3">
        <v>670.43</v>
      </c>
      <c r="L121" s="3">
        <v>847.57</v>
      </c>
      <c r="M121" s="50">
        <v>1000.75</v>
      </c>
      <c r="N121" s="29">
        <v>910.75</v>
      </c>
      <c r="O121" s="29">
        <v>1085.75</v>
      </c>
      <c r="P121" s="29">
        <v>920.75</v>
      </c>
      <c r="Q121" s="29">
        <v>1150.75</v>
      </c>
      <c r="R121" s="29">
        <v>920.75</v>
      </c>
      <c r="S121" s="29">
        <v>980.75</v>
      </c>
      <c r="T121" s="29">
        <v>864.08</v>
      </c>
      <c r="U121" s="29">
        <v>871.08</v>
      </c>
      <c r="V121" s="29">
        <v>877</v>
      </c>
      <c r="W121" s="29">
        <v>876.75</v>
      </c>
      <c r="X121" s="29">
        <v>838.53</v>
      </c>
      <c r="Y121" s="49">
        <v>850.25</v>
      </c>
      <c r="Z121" s="49">
        <v>843.95</v>
      </c>
      <c r="AA121" s="49">
        <v>846</v>
      </c>
      <c r="AB121" s="53">
        <v>689.75</v>
      </c>
      <c r="AC121" s="3">
        <v>663</v>
      </c>
      <c r="AD121" s="3">
        <v>772.25</v>
      </c>
      <c r="AE121" s="3">
        <v>661</v>
      </c>
      <c r="AF121" s="30">
        <v>927.75</v>
      </c>
      <c r="AG121" s="30">
        <v>835.25</v>
      </c>
      <c r="AH121" s="30">
        <v>854.4</v>
      </c>
      <c r="AI121" s="52">
        <f t="shared" si="0"/>
        <v>855.4</v>
      </c>
      <c r="AJ121" s="3">
        <v>657</v>
      </c>
      <c r="AK121" s="31">
        <v>1502</v>
      </c>
      <c r="AL121" s="31">
        <v>1448.6</v>
      </c>
    </row>
    <row r="122" spans="1:38" x14ac:dyDescent="0.25">
      <c r="A122" s="2">
        <v>45017</v>
      </c>
      <c r="B122" s="28">
        <v>788</v>
      </c>
      <c r="C122" s="28">
        <v>807.25</v>
      </c>
      <c r="D122" s="28">
        <v>619.75</v>
      </c>
      <c r="E122" s="28">
        <v>636</v>
      </c>
      <c r="F122" s="28">
        <v>1444.25</v>
      </c>
      <c r="G122" s="3">
        <v>754.69</v>
      </c>
      <c r="H122" s="3">
        <v>585.66999999999996</v>
      </c>
      <c r="I122" s="3">
        <v>771.71</v>
      </c>
      <c r="J122" s="3">
        <v>1402.21</v>
      </c>
      <c r="K122" s="3">
        <v>620.99</v>
      </c>
      <c r="L122" s="3">
        <v>812.57</v>
      </c>
      <c r="M122" s="50">
        <v>926.25</v>
      </c>
      <c r="N122" s="29">
        <v>803</v>
      </c>
      <c r="O122" s="29">
        <v>983.75</v>
      </c>
      <c r="P122" s="29">
        <v>813</v>
      </c>
      <c r="Q122" s="29">
        <v>933.75</v>
      </c>
      <c r="R122" s="29">
        <v>813</v>
      </c>
      <c r="S122" s="29">
        <v>885.29</v>
      </c>
      <c r="T122" s="29">
        <v>754.75</v>
      </c>
      <c r="U122" s="29">
        <v>774.75</v>
      </c>
      <c r="V122" s="29">
        <v>777.5</v>
      </c>
      <c r="W122" s="29">
        <v>780.08</v>
      </c>
      <c r="X122" s="29">
        <v>734.31</v>
      </c>
      <c r="Y122" s="49">
        <v>746.75</v>
      </c>
      <c r="Z122" s="49">
        <v>757</v>
      </c>
      <c r="AA122" s="49">
        <v>783.75</v>
      </c>
      <c r="AB122" s="53">
        <v>618.25</v>
      </c>
      <c r="AC122" s="3">
        <v>596.08000000000004</v>
      </c>
      <c r="AD122" s="3">
        <v>709.75</v>
      </c>
      <c r="AE122" s="3">
        <v>596.75</v>
      </c>
      <c r="AF122" s="30">
        <v>841.25</v>
      </c>
      <c r="AG122" s="30">
        <v>741.5</v>
      </c>
      <c r="AH122" s="30">
        <v>752.45</v>
      </c>
      <c r="AI122" s="52">
        <f t="shared" si="0"/>
        <v>753.45</v>
      </c>
      <c r="AJ122" s="3">
        <v>606</v>
      </c>
      <c r="AK122" s="31">
        <v>1424.75</v>
      </c>
      <c r="AL122" s="31">
        <v>1400.95</v>
      </c>
    </row>
    <row r="123" spans="1:38" x14ac:dyDescent="0.25">
      <c r="A123" s="2">
        <v>45047</v>
      </c>
      <c r="B123" s="28">
        <v>780</v>
      </c>
      <c r="C123" s="28">
        <v>649.5</v>
      </c>
      <c r="D123" s="28">
        <v>594.25</v>
      </c>
      <c r="E123" s="28">
        <v>594</v>
      </c>
      <c r="F123" s="28">
        <v>1299.75</v>
      </c>
      <c r="G123" s="3">
        <v>756.9</v>
      </c>
      <c r="H123" s="3">
        <v>551.98</v>
      </c>
      <c r="I123" s="3">
        <v>747.97</v>
      </c>
      <c r="J123" s="3">
        <v>1273.9100000000001</v>
      </c>
      <c r="K123" s="3">
        <v>628.08000000000004</v>
      </c>
      <c r="L123" s="3">
        <v>789.12</v>
      </c>
      <c r="M123" s="50">
        <v>900</v>
      </c>
      <c r="N123" s="29">
        <v>790</v>
      </c>
      <c r="O123" s="29">
        <v>957.5</v>
      </c>
      <c r="P123" s="29">
        <v>800</v>
      </c>
      <c r="Q123" s="29">
        <v>1020</v>
      </c>
      <c r="R123" s="29">
        <v>800</v>
      </c>
      <c r="S123" s="29">
        <v>860.83</v>
      </c>
      <c r="T123" s="29">
        <v>730</v>
      </c>
      <c r="U123" s="29">
        <v>751.67</v>
      </c>
      <c r="V123" s="29">
        <v>748.75</v>
      </c>
      <c r="W123" s="29">
        <v>749.67</v>
      </c>
      <c r="X123" s="29">
        <v>711.67</v>
      </c>
      <c r="Y123" s="49">
        <v>718</v>
      </c>
      <c r="Z123" s="49">
        <v>727</v>
      </c>
      <c r="AA123" s="49">
        <v>760</v>
      </c>
      <c r="AB123" s="53">
        <v>592.75</v>
      </c>
      <c r="AC123" s="3">
        <v>556.58000000000004</v>
      </c>
      <c r="AD123" s="3">
        <v>634.25</v>
      </c>
      <c r="AE123" s="3">
        <v>564.25</v>
      </c>
      <c r="AF123" s="30">
        <v>855.5</v>
      </c>
      <c r="AG123" s="30">
        <v>758</v>
      </c>
      <c r="AH123" s="30">
        <v>760.38</v>
      </c>
      <c r="AI123" s="52">
        <f t="shared" si="0"/>
        <v>761.38</v>
      </c>
      <c r="AJ123" s="3">
        <v>612</v>
      </c>
      <c r="AK123" s="31">
        <v>1307</v>
      </c>
      <c r="AL123" s="31">
        <v>1248.6500000000001</v>
      </c>
    </row>
    <row r="124" spans="1:38" x14ac:dyDescent="0.25">
      <c r="A124" s="2">
        <v>45078</v>
      </c>
      <c r="B124" s="28">
        <v>802</v>
      </c>
      <c r="C124" s="28">
        <v>801.25</v>
      </c>
      <c r="D124" s="28">
        <v>636.25</v>
      </c>
      <c r="E124" s="28">
        <v>554.5</v>
      </c>
      <c r="F124" s="28">
        <v>1557.25</v>
      </c>
      <c r="G124" s="3">
        <v>753.32</v>
      </c>
      <c r="H124" s="3">
        <v>597.48</v>
      </c>
      <c r="I124" s="3">
        <v>775.02</v>
      </c>
      <c r="J124" s="3">
        <v>1444.22</v>
      </c>
      <c r="K124" s="3">
        <v>531.25</v>
      </c>
      <c r="L124" s="3">
        <v>782.65</v>
      </c>
      <c r="M124" s="50">
        <v>972</v>
      </c>
      <c r="N124" s="29">
        <v>827</v>
      </c>
      <c r="O124" s="29">
        <v>1004.5</v>
      </c>
      <c r="P124" s="29">
        <v>837</v>
      </c>
      <c r="Q124" s="29">
        <v>1027</v>
      </c>
      <c r="R124" s="29">
        <v>837</v>
      </c>
      <c r="S124" s="29">
        <v>883</v>
      </c>
      <c r="T124" s="29">
        <v>755</v>
      </c>
      <c r="U124" s="29">
        <v>767</v>
      </c>
      <c r="V124" s="29">
        <v>760.75</v>
      </c>
      <c r="W124" s="29">
        <v>761.33</v>
      </c>
      <c r="X124" s="29">
        <v>728.11</v>
      </c>
      <c r="Y124" s="49">
        <v>754</v>
      </c>
      <c r="Z124" s="49">
        <v>758.38</v>
      </c>
      <c r="AA124" s="49">
        <v>797</v>
      </c>
      <c r="AB124" s="53">
        <v>632.91999999999996</v>
      </c>
      <c r="AC124" s="3">
        <v>596.25</v>
      </c>
      <c r="AD124" s="3">
        <v>675.25</v>
      </c>
      <c r="AE124" s="30">
        <v>616.13</v>
      </c>
      <c r="AF124" s="30">
        <v>860</v>
      </c>
      <c r="AG124" s="30">
        <v>752.81</v>
      </c>
      <c r="AH124" s="30">
        <v>766.25</v>
      </c>
      <c r="AI124" s="52">
        <f t="shared" si="0"/>
        <v>767.25</v>
      </c>
      <c r="AJ124" s="3">
        <v>531</v>
      </c>
      <c r="AK124" s="31">
        <v>1508</v>
      </c>
      <c r="AL124" s="31">
        <v>1450.28</v>
      </c>
    </row>
    <row r="125" spans="1:38" x14ac:dyDescent="0.25">
      <c r="A125" s="2">
        <v>45108</v>
      </c>
      <c r="B125" s="28">
        <v>855.75</v>
      </c>
      <c r="C125" s="28">
        <v>812.75</v>
      </c>
      <c r="D125" s="28">
        <v>665.75</v>
      </c>
      <c r="E125" s="28">
        <v>504</v>
      </c>
      <c r="F125" s="28">
        <v>1445.75</v>
      </c>
      <c r="G125" s="3">
        <v>752.15</v>
      </c>
      <c r="H125" s="3">
        <v>601.33000000000004</v>
      </c>
      <c r="I125" s="3">
        <v>796.48</v>
      </c>
      <c r="J125" s="3">
        <v>1351.71</v>
      </c>
      <c r="K125" s="3">
        <v>544.47</v>
      </c>
      <c r="L125" s="3">
        <v>1032.5</v>
      </c>
      <c r="M125" s="50">
        <v>950.75</v>
      </c>
      <c r="N125" s="29">
        <v>835.75</v>
      </c>
      <c r="O125" s="29">
        <v>975.75</v>
      </c>
      <c r="P125" s="29">
        <v>845.75</v>
      </c>
      <c r="Q125" s="29">
        <v>985.75</v>
      </c>
      <c r="R125" s="29">
        <v>845.75</v>
      </c>
      <c r="S125" s="29">
        <v>908.25</v>
      </c>
      <c r="T125" s="29">
        <v>775.75</v>
      </c>
      <c r="U125" s="29">
        <v>803.42</v>
      </c>
      <c r="V125" s="29">
        <v>790.75</v>
      </c>
      <c r="W125" s="29">
        <v>790.75</v>
      </c>
      <c r="X125" s="29">
        <v>749.08</v>
      </c>
      <c r="Y125" s="49">
        <v>771.75</v>
      </c>
      <c r="Z125" s="49">
        <v>784.63</v>
      </c>
      <c r="AA125" s="49">
        <v>815.75</v>
      </c>
      <c r="AB125" s="53">
        <v>607.25</v>
      </c>
      <c r="AC125" s="3">
        <v>584.08000000000004</v>
      </c>
      <c r="AD125" s="3">
        <v>698.25</v>
      </c>
      <c r="AE125" s="3">
        <v>624.25</v>
      </c>
      <c r="AF125" s="30">
        <v>852.75</v>
      </c>
      <c r="AG125" s="30">
        <v>755.25</v>
      </c>
      <c r="AH125" s="30">
        <v>854</v>
      </c>
      <c r="AI125" s="52">
        <f t="shared" si="0"/>
        <v>855</v>
      </c>
      <c r="AJ125" s="3">
        <v>540</v>
      </c>
      <c r="AK125" s="31">
        <v>1401</v>
      </c>
      <c r="AL125" s="31">
        <v>1387.9</v>
      </c>
    </row>
    <row r="126" spans="1:38" x14ac:dyDescent="0.25">
      <c r="A126" s="2">
        <v>45139</v>
      </c>
      <c r="B126" s="28">
        <v>735</v>
      </c>
      <c r="C126" s="28">
        <v>726.5</v>
      </c>
      <c r="D126" s="28">
        <v>573</v>
      </c>
      <c r="E126" s="28">
        <v>461</v>
      </c>
      <c r="F126" s="28">
        <v>1360</v>
      </c>
      <c r="G126" s="3">
        <v>657</v>
      </c>
      <c r="H126" s="3">
        <v>510.32</v>
      </c>
      <c r="I126" s="3">
        <v>688.08</v>
      </c>
      <c r="J126" s="3">
        <v>1345.86</v>
      </c>
      <c r="K126" s="3">
        <v>481.56</v>
      </c>
      <c r="L126" s="3">
        <v>986.91</v>
      </c>
      <c r="M126" s="50">
        <v>836.5</v>
      </c>
      <c r="N126" s="29">
        <v>700</v>
      </c>
      <c r="O126" s="29">
        <v>861.75</v>
      </c>
      <c r="P126" s="29">
        <v>710</v>
      </c>
      <c r="Q126" s="29">
        <v>931.75</v>
      </c>
      <c r="R126" s="29">
        <v>710</v>
      </c>
      <c r="S126" s="29">
        <v>806.5</v>
      </c>
      <c r="T126" s="29">
        <v>646.66999999999996</v>
      </c>
      <c r="U126" s="29">
        <v>673.5</v>
      </c>
      <c r="V126" s="29">
        <v>681.75</v>
      </c>
      <c r="W126" s="29">
        <v>678.17</v>
      </c>
      <c r="X126" s="29">
        <v>645.64</v>
      </c>
      <c r="Y126" s="49">
        <v>688</v>
      </c>
      <c r="Z126" s="49">
        <v>698.5</v>
      </c>
      <c r="AA126" s="49">
        <v>695</v>
      </c>
      <c r="AB126" s="53">
        <v>517.5</v>
      </c>
      <c r="AC126" s="3">
        <v>503</v>
      </c>
      <c r="AD126" s="3">
        <v>614.5</v>
      </c>
      <c r="AE126" s="3">
        <v>529</v>
      </c>
      <c r="AF126" s="30">
        <v>760.25</v>
      </c>
      <c r="AG126" s="30">
        <v>652.05999999999995</v>
      </c>
      <c r="AH126" s="30">
        <v>663.05</v>
      </c>
      <c r="AI126" s="52">
        <f t="shared" si="0"/>
        <v>664.05</v>
      </c>
      <c r="AJ126" s="3">
        <v>480</v>
      </c>
      <c r="AK126" s="31">
        <v>1382</v>
      </c>
      <c r="AL126" s="31">
        <v>1345.35</v>
      </c>
    </row>
    <row r="127" spans="1:38" x14ac:dyDescent="0.25">
      <c r="A127" s="2">
        <v>45170</v>
      </c>
      <c r="B127" s="28">
        <v>709.25</v>
      </c>
      <c r="C127" s="28">
        <v>663.75</v>
      </c>
      <c r="D127" s="28">
        <v>541.5</v>
      </c>
      <c r="E127" s="28">
        <v>476.75</v>
      </c>
      <c r="F127" s="28">
        <v>1275</v>
      </c>
      <c r="G127" s="3">
        <v>595.20000000000005</v>
      </c>
      <c r="H127" s="3">
        <v>460.65</v>
      </c>
      <c r="I127" s="3">
        <v>641.30999999999995</v>
      </c>
      <c r="J127" s="3">
        <v>1209.24</v>
      </c>
      <c r="K127" s="3">
        <v>449.16</v>
      </c>
      <c r="L127" s="3">
        <v>981</v>
      </c>
      <c r="M127" s="50">
        <v>804.25</v>
      </c>
      <c r="N127" s="29">
        <v>619.25</v>
      </c>
      <c r="O127" s="29">
        <v>844.25</v>
      </c>
      <c r="P127" s="29">
        <v>639.25</v>
      </c>
      <c r="Q127" s="29">
        <v>959.25</v>
      </c>
      <c r="R127" s="29">
        <v>649.25</v>
      </c>
      <c r="S127" s="29">
        <v>804.86</v>
      </c>
      <c r="T127" s="29">
        <v>634.25</v>
      </c>
      <c r="U127" s="29">
        <v>628.58000000000004</v>
      </c>
      <c r="V127" s="29">
        <v>645.25</v>
      </c>
      <c r="W127" s="29">
        <v>625.91999999999996</v>
      </c>
      <c r="X127" s="29">
        <v>612.5</v>
      </c>
      <c r="Y127" s="49">
        <v>602.25</v>
      </c>
      <c r="Z127" s="49">
        <v>620.63</v>
      </c>
      <c r="AA127" s="49">
        <v>644.25</v>
      </c>
      <c r="AB127" s="53">
        <v>458</v>
      </c>
      <c r="AC127" s="3">
        <v>466.5</v>
      </c>
      <c r="AD127" s="3">
        <v>628.75</v>
      </c>
      <c r="AE127" s="3">
        <v>479</v>
      </c>
      <c r="AF127" s="30">
        <v>696.75</v>
      </c>
      <c r="AG127" s="30">
        <v>588.75</v>
      </c>
      <c r="AH127" s="30">
        <v>597.15</v>
      </c>
      <c r="AI127" s="52">
        <f t="shared" si="0"/>
        <v>598.15</v>
      </c>
      <c r="AJ127" s="3">
        <v>443</v>
      </c>
      <c r="AK127" s="31">
        <v>1235</v>
      </c>
      <c r="AL127" s="31">
        <v>1212.9000000000001</v>
      </c>
    </row>
    <row r="128" spans="1:38" x14ac:dyDescent="0.25">
      <c r="A128" s="2">
        <v>45200</v>
      </c>
      <c r="B128" s="28">
        <v>709.25</v>
      </c>
      <c r="C128" s="28">
        <v>629.25</v>
      </c>
      <c r="D128" s="28">
        <v>556.25</v>
      </c>
      <c r="E128" s="28">
        <v>478.75</v>
      </c>
      <c r="F128" s="28">
        <v>1287</v>
      </c>
      <c r="G128" s="3">
        <v>564.88</v>
      </c>
      <c r="H128" s="3">
        <v>492.76</v>
      </c>
      <c r="I128" s="3">
        <v>665.47</v>
      </c>
      <c r="J128" s="3">
        <v>1237.56</v>
      </c>
      <c r="K128" s="3">
        <v>453.25</v>
      </c>
      <c r="L128" s="3">
        <v>913.67</v>
      </c>
      <c r="M128" s="50">
        <v>854.25</v>
      </c>
      <c r="N128" s="29">
        <v>709.25</v>
      </c>
      <c r="O128" s="29">
        <v>894.25</v>
      </c>
      <c r="P128" s="29">
        <v>729.25</v>
      </c>
      <c r="Q128" s="29">
        <v>909.25</v>
      </c>
      <c r="R128" s="29">
        <v>739.25</v>
      </c>
      <c r="S128" s="29">
        <v>792.67</v>
      </c>
      <c r="T128" s="29">
        <v>640.25</v>
      </c>
      <c r="U128" s="29">
        <v>664.58</v>
      </c>
      <c r="V128" s="29">
        <v>677</v>
      </c>
      <c r="W128" s="29">
        <v>664.58</v>
      </c>
      <c r="X128" s="29">
        <v>628.13</v>
      </c>
      <c r="Y128" s="49">
        <v>623.25</v>
      </c>
      <c r="Z128" s="49">
        <v>636.25</v>
      </c>
      <c r="AA128" s="49">
        <v>644.25</v>
      </c>
      <c r="AB128" s="53">
        <v>573.75</v>
      </c>
      <c r="AC128" s="3">
        <v>516.25</v>
      </c>
      <c r="AD128" s="3">
        <v>641.25</v>
      </c>
      <c r="AE128" s="3">
        <v>486.25</v>
      </c>
      <c r="AF128" s="30">
        <v>662.25</v>
      </c>
      <c r="AG128" s="30">
        <v>554.25</v>
      </c>
      <c r="AH128" s="30">
        <v>564.04999999999995</v>
      </c>
      <c r="AI128" s="52">
        <f t="shared" si="0"/>
        <v>565.04999999999995</v>
      </c>
      <c r="AJ128" s="3">
        <v>449</v>
      </c>
      <c r="AK128" s="31">
        <v>1244</v>
      </c>
      <c r="AL128" s="31">
        <v>1244.1500000000001</v>
      </c>
    </row>
    <row r="129" spans="1:38" x14ac:dyDescent="0.25">
      <c r="A129" s="2">
        <v>45231</v>
      </c>
      <c r="B129" s="28">
        <v>702.5</v>
      </c>
      <c r="C129" s="28">
        <v>643.25</v>
      </c>
      <c r="D129" s="28">
        <v>570.25</v>
      </c>
      <c r="E129" s="28">
        <v>461.75</v>
      </c>
      <c r="F129" s="28">
        <v>1342.75</v>
      </c>
      <c r="G129" s="3">
        <v>582.12</v>
      </c>
      <c r="H129" s="3">
        <v>520.17999999999995</v>
      </c>
      <c r="I129" s="3">
        <v>689.99</v>
      </c>
      <c r="J129" s="3">
        <v>1283.8499999999999</v>
      </c>
      <c r="K129" s="3">
        <v>443.09</v>
      </c>
      <c r="L129" s="3">
        <v>922.97</v>
      </c>
      <c r="M129" s="50">
        <v>849.5</v>
      </c>
      <c r="N129" s="29">
        <v>729.5</v>
      </c>
      <c r="O129" s="29">
        <v>912</v>
      </c>
      <c r="P129" s="29">
        <v>749.5</v>
      </c>
      <c r="Q129" s="29">
        <v>1037</v>
      </c>
      <c r="R129" s="29">
        <v>759.5</v>
      </c>
      <c r="S129" s="29">
        <v>804.67</v>
      </c>
      <c r="T129" s="29">
        <v>675.5</v>
      </c>
      <c r="U129" s="29">
        <v>705.83</v>
      </c>
      <c r="V129" s="29">
        <v>710.5</v>
      </c>
      <c r="W129" s="29">
        <v>692.83</v>
      </c>
      <c r="X129" s="29">
        <v>662.75</v>
      </c>
      <c r="Y129" s="49">
        <v>653.29999999999995</v>
      </c>
      <c r="Z129" s="49">
        <v>660</v>
      </c>
      <c r="AA129" s="49">
        <v>637.5</v>
      </c>
      <c r="AB129" s="53">
        <v>588.13</v>
      </c>
      <c r="AC129" s="3">
        <v>530.25</v>
      </c>
      <c r="AD129" s="3">
        <v>657.75</v>
      </c>
      <c r="AE129" s="3">
        <v>500.25</v>
      </c>
      <c r="AF129" s="30">
        <v>678</v>
      </c>
      <c r="AG129" s="30">
        <v>564.30999999999995</v>
      </c>
      <c r="AH129" s="30">
        <v>576</v>
      </c>
      <c r="AI129" s="52">
        <f t="shared" si="0"/>
        <v>577</v>
      </c>
      <c r="AJ129" s="3">
        <v>438</v>
      </c>
      <c r="AK129" s="31">
        <v>1302</v>
      </c>
      <c r="AL129" s="31">
        <v>1291.8499999999999</v>
      </c>
    </row>
    <row r="130" spans="1:38" x14ac:dyDescent="0.25">
      <c r="A130" s="2">
        <v>45261</v>
      </c>
      <c r="B130" s="28">
        <v>723.5</v>
      </c>
      <c r="C130" s="28">
        <v>642</v>
      </c>
      <c r="D130" s="28">
        <v>628</v>
      </c>
      <c r="E130" s="28">
        <v>471.25</v>
      </c>
      <c r="F130" s="28">
        <v>1293.5</v>
      </c>
      <c r="G130" s="3">
        <v>584.53</v>
      </c>
      <c r="H130" s="3">
        <v>562.79999999999995</v>
      </c>
      <c r="I130" s="3">
        <v>693.13</v>
      </c>
      <c r="J130" s="3">
        <v>1241.77</v>
      </c>
      <c r="K130" s="3">
        <v>442.45</v>
      </c>
      <c r="L130" s="3">
        <v>893.59</v>
      </c>
      <c r="M130" s="50">
        <v>813.5</v>
      </c>
      <c r="N130" s="29">
        <v>723.5</v>
      </c>
      <c r="O130" s="29">
        <v>921</v>
      </c>
      <c r="P130" s="29">
        <v>743.5</v>
      </c>
      <c r="Q130" s="29">
        <v>1043.5</v>
      </c>
      <c r="R130" s="29">
        <v>753.5</v>
      </c>
      <c r="S130" s="29">
        <v>809.33</v>
      </c>
      <c r="T130" s="29">
        <v>689.17</v>
      </c>
      <c r="U130" s="29">
        <v>707.5</v>
      </c>
      <c r="V130" s="29">
        <v>718.75</v>
      </c>
      <c r="W130" s="29">
        <v>707.5</v>
      </c>
      <c r="X130" s="29">
        <v>676.13</v>
      </c>
      <c r="Y130" s="49">
        <v>647.5</v>
      </c>
      <c r="Z130" s="49">
        <v>663</v>
      </c>
      <c r="AA130" s="49">
        <v>683.5</v>
      </c>
      <c r="AB130" s="53">
        <v>633</v>
      </c>
      <c r="AC130" s="3">
        <v>577.75</v>
      </c>
      <c r="AD130" s="3">
        <v>699.25</v>
      </c>
      <c r="AE130" s="3">
        <v>563</v>
      </c>
      <c r="AF130" s="30">
        <v>677</v>
      </c>
      <c r="AG130" s="30">
        <v>564.5</v>
      </c>
      <c r="AH130" s="30">
        <v>587.6</v>
      </c>
      <c r="AI130" s="52">
        <f t="shared" si="0"/>
        <v>588.6</v>
      </c>
      <c r="AJ130" s="3">
        <v>443</v>
      </c>
      <c r="AK130" s="31">
        <v>1268</v>
      </c>
      <c r="AL130" s="31">
        <v>1244.4000000000001</v>
      </c>
    </row>
    <row r="131" spans="1:38" x14ac:dyDescent="0.25">
      <c r="A131" s="2">
        <v>45292</v>
      </c>
      <c r="B131" s="28">
        <v>692.25</v>
      </c>
      <c r="C131" s="28">
        <v>610.5</v>
      </c>
      <c r="D131" s="28">
        <v>595.25</v>
      </c>
      <c r="E131" s="28">
        <v>448.25</v>
      </c>
      <c r="F131" s="28">
        <v>1222.25</v>
      </c>
      <c r="G131" s="3">
        <v>568.07000000000005</v>
      </c>
      <c r="H131" s="3">
        <v>539.54</v>
      </c>
      <c r="I131" s="3">
        <v>668.81</v>
      </c>
      <c r="J131" s="3">
        <v>1169.04</v>
      </c>
      <c r="K131" s="3">
        <v>426.76</v>
      </c>
      <c r="L131" s="3">
        <v>844.5</v>
      </c>
      <c r="M131" s="50">
        <v>800</v>
      </c>
      <c r="N131" s="29">
        <v>707.25</v>
      </c>
      <c r="O131" s="29">
        <v>907.25</v>
      </c>
      <c r="P131" s="29">
        <v>727.25</v>
      </c>
      <c r="Q131" s="29">
        <v>962.25</v>
      </c>
      <c r="R131" s="29">
        <v>737.25</v>
      </c>
      <c r="S131" s="29">
        <v>778.25</v>
      </c>
      <c r="T131" s="29">
        <v>665.25</v>
      </c>
      <c r="U131" s="29">
        <v>682.58</v>
      </c>
      <c r="V131" s="29">
        <v>701.5</v>
      </c>
      <c r="W131" s="29">
        <v>679.58</v>
      </c>
      <c r="X131" s="29">
        <v>649.38</v>
      </c>
      <c r="Y131" s="49">
        <v>621.25</v>
      </c>
      <c r="Z131" s="49">
        <v>639.25</v>
      </c>
      <c r="AA131" s="49">
        <v>652.25</v>
      </c>
      <c r="AB131" s="53">
        <v>607.58000000000004</v>
      </c>
      <c r="AC131" s="3">
        <v>567.75</v>
      </c>
      <c r="AD131" s="3">
        <v>672.75</v>
      </c>
      <c r="AE131" s="3">
        <v>532.75</v>
      </c>
      <c r="AF131" s="30">
        <v>662</v>
      </c>
      <c r="AG131" s="30">
        <v>550.75</v>
      </c>
      <c r="AH131" s="30">
        <v>573</v>
      </c>
      <c r="AI131" s="52">
        <f t="shared" si="0"/>
        <v>574</v>
      </c>
      <c r="AJ131" s="3">
        <v>425</v>
      </c>
      <c r="AK131" s="31">
        <v>1198</v>
      </c>
      <c r="AL131" s="31">
        <v>1168.75</v>
      </c>
    </row>
    <row r="132" spans="1:38" x14ac:dyDescent="0.25">
      <c r="A132" s="2">
        <v>45323</v>
      </c>
      <c r="B132" s="28">
        <v>664.5</v>
      </c>
      <c r="C132" s="28">
        <v>602.75</v>
      </c>
      <c r="D132" s="28">
        <v>577.5</v>
      </c>
      <c r="E132" s="28">
        <v>415.75</v>
      </c>
      <c r="F132" s="28">
        <v>1128.25</v>
      </c>
      <c r="G132" s="3">
        <v>540.97</v>
      </c>
      <c r="H132" s="3">
        <v>526.42999999999995</v>
      </c>
      <c r="I132" s="3">
        <v>642.33000000000004</v>
      </c>
      <c r="J132" s="3">
        <v>1080.1500000000001</v>
      </c>
      <c r="K132" s="3">
        <v>399.71</v>
      </c>
      <c r="L132" s="3">
        <v>791.57</v>
      </c>
      <c r="M132" s="50">
        <v>734</v>
      </c>
      <c r="N132" s="29">
        <v>674</v>
      </c>
      <c r="O132" s="29">
        <v>834</v>
      </c>
      <c r="P132" s="29">
        <v>694</v>
      </c>
      <c r="Q132" s="29">
        <v>899</v>
      </c>
      <c r="R132" s="29">
        <v>704</v>
      </c>
      <c r="S132" s="29">
        <v>747.21</v>
      </c>
      <c r="T132" s="29">
        <v>632.83000000000004</v>
      </c>
      <c r="U132" s="29">
        <v>663.83</v>
      </c>
      <c r="V132" s="29">
        <v>677.25</v>
      </c>
      <c r="W132" s="29">
        <v>655.5</v>
      </c>
      <c r="X132" s="29">
        <v>632.13</v>
      </c>
      <c r="Y132" s="49">
        <v>598</v>
      </c>
      <c r="Z132" s="49">
        <v>607.25</v>
      </c>
      <c r="AA132" s="49">
        <v>625</v>
      </c>
      <c r="AB132" s="53">
        <v>600.5</v>
      </c>
      <c r="AC132" s="3">
        <v>542.58000000000004</v>
      </c>
      <c r="AD132" s="3">
        <v>662.5</v>
      </c>
      <c r="AE132" s="3">
        <v>529.38</v>
      </c>
      <c r="AF132" s="30">
        <v>631.25</v>
      </c>
      <c r="AG132" s="30">
        <v>523</v>
      </c>
      <c r="AH132" s="30">
        <v>507.45</v>
      </c>
      <c r="AI132" s="52">
        <f t="shared" si="0"/>
        <v>508.45</v>
      </c>
      <c r="AJ132" s="3">
        <v>394</v>
      </c>
      <c r="AK132" s="31">
        <v>1108</v>
      </c>
      <c r="AL132" s="31">
        <v>1079.05</v>
      </c>
    </row>
    <row r="133" spans="1:38" x14ac:dyDescent="0.25">
      <c r="A133" s="2">
        <v>45352</v>
      </c>
      <c r="B133" s="28">
        <v>645</v>
      </c>
      <c r="C133" s="28">
        <v>626.5</v>
      </c>
      <c r="D133" s="28">
        <v>561.5</v>
      </c>
      <c r="E133" s="28">
        <v>442.25</v>
      </c>
      <c r="F133" s="28">
        <v>1192</v>
      </c>
      <c r="G133" s="3">
        <v>538.19000000000005</v>
      </c>
      <c r="H133" s="3">
        <v>505.79</v>
      </c>
      <c r="I133" s="3">
        <v>624.05999999999995</v>
      </c>
      <c r="J133" s="3">
        <v>1134.22</v>
      </c>
      <c r="K133" s="3">
        <v>418.22</v>
      </c>
      <c r="L133" s="3">
        <v>758.48</v>
      </c>
      <c r="M133" s="50">
        <v>687</v>
      </c>
      <c r="N133" s="29">
        <v>660</v>
      </c>
      <c r="O133" s="29">
        <v>787.5</v>
      </c>
      <c r="P133" s="29">
        <v>680</v>
      </c>
      <c r="Q133" s="29">
        <v>905</v>
      </c>
      <c r="R133" s="29">
        <v>690</v>
      </c>
      <c r="S133" s="29">
        <v>735</v>
      </c>
      <c r="T133" s="29">
        <v>615</v>
      </c>
      <c r="U133" s="29">
        <v>646</v>
      </c>
      <c r="V133" s="29">
        <v>653.75</v>
      </c>
      <c r="W133" s="29">
        <v>645.33000000000004</v>
      </c>
      <c r="X133" s="29">
        <v>611.25</v>
      </c>
      <c r="Y133" s="49">
        <v>584</v>
      </c>
      <c r="Z133" s="49">
        <v>593.88</v>
      </c>
      <c r="AA133" s="49">
        <v>611</v>
      </c>
      <c r="AB133" s="53">
        <v>560.25</v>
      </c>
      <c r="AC133" s="3">
        <v>524.08000000000004</v>
      </c>
      <c r="AD133" s="3">
        <v>595.75</v>
      </c>
      <c r="AE133" s="3">
        <v>512.75</v>
      </c>
      <c r="AF133" s="30">
        <v>624.25</v>
      </c>
      <c r="AG133" s="30">
        <v>531</v>
      </c>
      <c r="AH133" s="30">
        <v>536.25</v>
      </c>
      <c r="AI133" s="52">
        <f t="shared" si="0"/>
        <v>537.25</v>
      </c>
      <c r="AJ133" s="3">
        <v>414</v>
      </c>
      <c r="AK133" s="31">
        <v>1161</v>
      </c>
      <c r="AL133" s="31">
        <v>1137.4000000000001</v>
      </c>
    </row>
    <row r="134" spans="1:38" x14ac:dyDescent="0.25">
      <c r="A134" s="2">
        <v>45383</v>
      </c>
      <c r="B134" s="28">
        <v>710.25</v>
      </c>
      <c r="C134" s="28">
        <v>622.75</v>
      </c>
      <c r="D134" s="28">
        <v>585</v>
      </c>
      <c r="E134" s="28">
        <v>439.5</v>
      </c>
      <c r="F134" s="28">
        <v>1145.5</v>
      </c>
      <c r="G134" s="3">
        <v>581.34</v>
      </c>
      <c r="H134" s="3">
        <v>538.16999999999996</v>
      </c>
      <c r="I134" s="3">
        <v>680.04</v>
      </c>
      <c r="J134" s="3">
        <v>1098.21</v>
      </c>
      <c r="K134" s="3">
        <v>424.06</v>
      </c>
      <c r="L134" s="3">
        <v>769.57</v>
      </c>
      <c r="M134" s="50">
        <v>774</v>
      </c>
      <c r="N134" s="29">
        <v>719.25</v>
      </c>
      <c r="O134" s="29">
        <v>874.25</v>
      </c>
      <c r="P134" s="29">
        <v>739.25</v>
      </c>
      <c r="Q134" s="29">
        <v>949.25</v>
      </c>
      <c r="R134" s="29">
        <v>749.25</v>
      </c>
      <c r="S134" s="29">
        <v>794.92</v>
      </c>
      <c r="T134" s="29">
        <v>654.25</v>
      </c>
      <c r="U134" s="29">
        <v>692.25</v>
      </c>
      <c r="V134" s="29">
        <v>706.75</v>
      </c>
      <c r="W134" s="29">
        <v>693.92</v>
      </c>
      <c r="X134" s="29">
        <v>664.25</v>
      </c>
      <c r="Y134" s="49">
        <v>633.25</v>
      </c>
      <c r="Z134" s="49">
        <v>646.88</v>
      </c>
      <c r="AA134" s="49">
        <v>670.25</v>
      </c>
      <c r="AB134" s="53">
        <v>574.13</v>
      </c>
      <c r="AC134" s="3">
        <v>561.58000000000004</v>
      </c>
      <c r="AD134" s="3">
        <v>628.25</v>
      </c>
      <c r="AE134" s="3">
        <v>540</v>
      </c>
      <c r="AF134" s="30">
        <v>669.25</v>
      </c>
      <c r="AG134" s="30">
        <v>580.25</v>
      </c>
      <c r="AH134" s="30">
        <v>575.25</v>
      </c>
      <c r="AI134" s="52">
        <f t="shared" si="0"/>
        <v>576.25</v>
      </c>
      <c r="AJ134" s="3">
        <v>416</v>
      </c>
      <c r="AK134" s="31">
        <v>1131</v>
      </c>
      <c r="AL134" s="31">
        <v>1105.95</v>
      </c>
    </row>
    <row r="135" spans="1:38" x14ac:dyDescent="0.25">
      <c r="A135" s="2">
        <v>45413</v>
      </c>
      <c r="B135" s="28">
        <v>739.75</v>
      </c>
      <c r="C135" s="28">
        <v>708.75</v>
      </c>
      <c r="D135" s="28">
        <v>678.5</v>
      </c>
      <c r="E135" s="28">
        <v>446.25</v>
      </c>
      <c r="F135" s="28">
        <v>1205</v>
      </c>
      <c r="G135" s="3">
        <v>655.81</v>
      </c>
      <c r="H135" s="3">
        <v>621.67999999999995</v>
      </c>
      <c r="I135" s="3">
        <v>700.14</v>
      </c>
      <c r="J135" s="3">
        <v>1143.3399999999999</v>
      </c>
      <c r="K135" s="3">
        <v>425.79</v>
      </c>
      <c r="L135" s="3">
        <v>767.43</v>
      </c>
      <c r="M135" s="50">
        <v>809.75</v>
      </c>
      <c r="N135" s="29">
        <v>749.75</v>
      </c>
      <c r="O135" s="29">
        <v>879.75</v>
      </c>
      <c r="P135" s="29">
        <v>769.75</v>
      </c>
      <c r="Q135" s="29">
        <v>939.75</v>
      </c>
      <c r="R135" s="29">
        <v>779.75</v>
      </c>
      <c r="S135" s="29">
        <v>812.25</v>
      </c>
      <c r="T135" s="29">
        <v>696.42</v>
      </c>
      <c r="U135" s="29">
        <v>704.75</v>
      </c>
      <c r="V135" s="29">
        <v>702.75</v>
      </c>
      <c r="W135" s="29">
        <v>709.08</v>
      </c>
      <c r="X135" s="29">
        <v>670.38</v>
      </c>
      <c r="Y135" s="49">
        <v>663.75</v>
      </c>
      <c r="Z135" s="49">
        <v>678</v>
      </c>
      <c r="AA135" s="49">
        <v>705.75</v>
      </c>
      <c r="AB135" s="53">
        <v>670.17</v>
      </c>
      <c r="AC135" s="3">
        <v>638.5</v>
      </c>
      <c r="AD135" s="3">
        <v>701.25</v>
      </c>
      <c r="AE135" s="3">
        <v>638.5</v>
      </c>
      <c r="AF135" s="30">
        <v>742.75</v>
      </c>
      <c r="AG135" s="30">
        <v>656.25</v>
      </c>
      <c r="AH135" s="30">
        <v>649.75</v>
      </c>
      <c r="AI135" s="52">
        <f t="shared" si="0"/>
        <v>650.75</v>
      </c>
      <c r="AJ135" s="3">
        <v>417.75</v>
      </c>
      <c r="AK135" s="31">
        <v>1178.5</v>
      </c>
      <c r="AL135" s="31">
        <v>1146.4000000000001</v>
      </c>
    </row>
    <row r="136" spans="1:38" x14ac:dyDescent="0.25">
      <c r="A136" s="2">
        <v>45444</v>
      </c>
      <c r="B136" s="28">
        <v>613</v>
      </c>
      <c r="C136" s="28">
        <v>587.5</v>
      </c>
      <c r="D136" s="28">
        <v>553.5</v>
      </c>
      <c r="E136" s="28">
        <v>397.25</v>
      </c>
      <c r="F136" s="28">
        <v>1150.5</v>
      </c>
      <c r="G136" s="3">
        <v>536.27</v>
      </c>
      <c r="H136" s="3">
        <v>506.07</v>
      </c>
      <c r="I136" s="3">
        <v>564.63</v>
      </c>
      <c r="J136" s="3">
        <v>1093.23</v>
      </c>
      <c r="K136" s="3">
        <v>390.31</v>
      </c>
      <c r="L136" s="3">
        <v>705.15</v>
      </c>
      <c r="M136" s="50">
        <v>783</v>
      </c>
      <c r="N136" s="29">
        <v>623</v>
      </c>
      <c r="O136" s="29">
        <v>793</v>
      </c>
      <c r="P136" s="29">
        <v>643</v>
      </c>
      <c r="Q136" s="29">
        <v>848</v>
      </c>
      <c r="R136" s="29">
        <v>653</v>
      </c>
      <c r="S136" s="29">
        <v>682.17</v>
      </c>
      <c r="T136" s="29">
        <v>556.33000000000004</v>
      </c>
      <c r="U136" s="29">
        <v>558.66999999999996</v>
      </c>
      <c r="V136" s="29">
        <v>558.75</v>
      </c>
      <c r="W136" s="29">
        <v>559.66999999999996</v>
      </c>
      <c r="X136" s="29">
        <v>501.13</v>
      </c>
      <c r="Y136" s="49">
        <v>522</v>
      </c>
      <c r="Z136" s="49">
        <v>543.5</v>
      </c>
      <c r="AA136" s="49">
        <v>579</v>
      </c>
      <c r="AB136" s="53">
        <v>555</v>
      </c>
      <c r="AC136" s="3">
        <v>521.83000000000004</v>
      </c>
      <c r="AD136" s="3">
        <v>591</v>
      </c>
      <c r="AE136" s="3">
        <v>531</v>
      </c>
      <c r="AF136" s="30">
        <v>622.5</v>
      </c>
      <c r="AG136" s="30">
        <v>533.25</v>
      </c>
      <c r="AH136" s="30">
        <v>533.05999999999995</v>
      </c>
      <c r="AI136" s="52">
        <f t="shared" si="0"/>
        <v>534.05999999999995</v>
      </c>
      <c r="AJ136" s="3">
        <v>377</v>
      </c>
      <c r="AK136" s="31">
        <v>1134</v>
      </c>
      <c r="AL136" s="31">
        <v>1098.5999999999999</v>
      </c>
    </row>
    <row r="137" spans="1:38" x14ac:dyDescent="0.25">
      <c r="A137" s="2">
        <v>45474</v>
      </c>
      <c r="B137" s="28">
        <v>581.5</v>
      </c>
      <c r="C137" s="28">
        <v>549</v>
      </c>
      <c r="D137" s="28">
        <v>527.25</v>
      </c>
      <c r="E137" s="28">
        <v>382.75</v>
      </c>
      <c r="F137" s="28">
        <v>1028.5</v>
      </c>
      <c r="G137" s="3">
        <v>499.6</v>
      </c>
      <c r="H137" s="3">
        <v>468.01</v>
      </c>
      <c r="I137" s="3">
        <v>531.76</v>
      </c>
      <c r="J137" s="3">
        <v>1000.07</v>
      </c>
      <c r="K137" s="3">
        <v>374.59</v>
      </c>
      <c r="L137" s="3">
        <v>619</v>
      </c>
      <c r="M137" s="50">
        <v>741.5</v>
      </c>
      <c r="N137" s="29">
        <v>566.5</v>
      </c>
      <c r="O137" s="29">
        <v>756.5</v>
      </c>
      <c r="P137" s="29">
        <v>586.5</v>
      </c>
      <c r="Q137" s="29">
        <v>891.5</v>
      </c>
      <c r="R137" s="29">
        <v>596.5</v>
      </c>
      <c r="S137" s="29">
        <v>649.5</v>
      </c>
      <c r="T137" s="29">
        <v>518.16999999999996</v>
      </c>
      <c r="U137" s="29">
        <v>514.83000000000004</v>
      </c>
      <c r="V137" s="29">
        <v>524.75</v>
      </c>
      <c r="W137" s="29">
        <v>521.16999999999996</v>
      </c>
      <c r="X137" s="29">
        <v>465.88</v>
      </c>
      <c r="Y137" s="49">
        <v>490.5</v>
      </c>
      <c r="Z137" s="49">
        <v>510.75</v>
      </c>
      <c r="AA137" s="49">
        <v>541.5</v>
      </c>
      <c r="AB137" s="53">
        <v>508.92</v>
      </c>
      <c r="AC137" s="3">
        <v>477.25</v>
      </c>
      <c r="AD137" s="3">
        <v>557.25</v>
      </c>
      <c r="AE137" s="3">
        <v>492.25</v>
      </c>
      <c r="AF137" s="30">
        <v>579</v>
      </c>
      <c r="AG137" s="30">
        <v>497.75</v>
      </c>
      <c r="AH137" s="30">
        <v>497.75</v>
      </c>
      <c r="AI137" s="52">
        <f t="shared" si="0"/>
        <v>498.75</v>
      </c>
      <c r="AJ137" s="3">
        <v>366</v>
      </c>
      <c r="AK137" s="31">
        <v>1030</v>
      </c>
      <c r="AL137" s="31">
        <v>1025.4000000000001</v>
      </c>
    </row>
    <row r="138" spans="1:38" x14ac:dyDescent="0.25">
      <c r="A138" s="2">
        <v>45505</v>
      </c>
      <c r="B138" s="28">
        <v>573.75</v>
      </c>
      <c r="C138" s="28">
        <v>552.5</v>
      </c>
      <c r="D138" s="28">
        <v>532.75</v>
      </c>
      <c r="E138" s="28">
        <v>378</v>
      </c>
      <c r="F138" s="28">
        <v>982</v>
      </c>
      <c r="G138" s="3">
        <v>504.43</v>
      </c>
      <c r="H138" s="3">
        <v>473.09</v>
      </c>
      <c r="I138" s="3">
        <v>535.35</v>
      </c>
      <c r="J138" s="3">
        <v>948.62</v>
      </c>
      <c r="K138" s="3">
        <v>368.5</v>
      </c>
      <c r="L138" s="3">
        <v>624.69000000000005</v>
      </c>
      <c r="M138" s="50">
        <v>680.5</v>
      </c>
      <c r="N138" s="29">
        <v>530.5</v>
      </c>
      <c r="O138" s="29">
        <v>785.5</v>
      </c>
      <c r="P138" s="29">
        <v>590.5</v>
      </c>
      <c r="Q138" s="29">
        <v>1000.5</v>
      </c>
      <c r="R138" s="29">
        <v>630.5</v>
      </c>
      <c r="S138" s="29">
        <v>648.21</v>
      </c>
      <c r="T138" s="29">
        <v>511.58</v>
      </c>
      <c r="U138" s="29">
        <v>521.25</v>
      </c>
      <c r="V138" s="29">
        <v>532.80999999999995</v>
      </c>
      <c r="W138" s="29">
        <v>523.91999999999996</v>
      </c>
      <c r="X138" s="29">
        <v>485.5</v>
      </c>
      <c r="Y138" s="49">
        <v>472.75</v>
      </c>
      <c r="Z138" s="49">
        <v>498.88</v>
      </c>
      <c r="AA138" s="49">
        <v>508.75</v>
      </c>
      <c r="AB138" s="53">
        <v>465.25</v>
      </c>
      <c r="AC138" s="3">
        <v>481.08</v>
      </c>
      <c r="AD138" s="3">
        <v>567.75</v>
      </c>
      <c r="AE138" s="3">
        <v>510.25</v>
      </c>
      <c r="AF138" s="30">
        <v>552.5</v>
      </c>
      <c r="AG138" s="30">
        <v>503.31</v>
      </c>
      <c r="AH138" s="30">
        <v>503.31</v>
      </c>
      <c r="AI138" s="52">
        <f t="shared" si="0"/>
        <v>504.31</v>
      </c>
      <c r="AJ138" s="3">
        <v>355</v>
      </c>
      <c r="AK138" s="31">
        <v>966</v>
      </c>
      <c r="AL138" s="31">
        <v>961.4</v>
      </c>
    </row>
    <row r="139" spans="1:38" x14ac:dyDescent="0.25">
      <c r="A139" s="2">
        <v>45536</v>
      </c>
      <c r="B139" s="28">
        <v>621.75</v>
      </c>
      <c r="C139" s="28">
        <v>583.75</v>
      </c>
      <c r="D139" s="28">
        <v>584</v>
      </c>
      <c r="E139" s="28">
        <v>424.75</v>
      </c>
      <c r="F139" s="28">
        <v>1057</v>
      </c>
      <c r="G139" s="3"/>
      <c r="H139" s="3"/>
      <c r="I139" s="3"/>
      <c r="J139" s="3"/>
      <c r="K139" s="3"/>
      <c r="L139" s="3"/>
      <c r="M139" s="50">
        <v>676.75</v>
      </c>
      <c r="N139" s="29">
        <v>571.75</v>
      </c>
      <c r="O139" s="29">
        <v>891.75</v>
      </c>
      <c r="P139" s="29">
        <v>631.75</v>
      </c>
      <c r="Q139" s="29">
        <v>1071.75</v>
      </c>
      <c r="R139" s="29">
        <v>671.75</v>
      </c>
      <c r="S139" s="29">
        <v>688.42</v>
      </c>
      <c r="T139" s="29">
        <v>552.41999999999996</v>
      </c>
      <c r="U139" s="29">
        <v>574.41999999999996</v>
      </c>
      <c r="V139" s="29">
        <v>578.25</v>
      </c>
      <c r="W139" s="29">
        <v>565.08000000000004</v>
      </c>
      <c r="X139" s="29">
        <v>529.88</v>
      </c>
      <c r="Y139" s="49">
        <v>549.75</v>
      </c>
      <c r="Z139" s="49">
        <v>547.88</v>
      </c>
      <c r="AA139" s="49">
        <v>531.75</v>
      </c>
      <c r="AB139" s="53">
        <v>481.5</v>
      </c>
      <c r="AC139" s="3">
        <v>506.5</v>
      </c>
      <c r="AD139" s="3">
        <v>646.5</v>
      </c>
      <c r="AE139" s="3">
        <v>529</v>
      </c>
      <c r="AF139" s="30">
        <v>582</v>
      </c>
      <c r="AG139" s="30">
        <v>522.5</v>
      </c>
      <c r="AH139" s="30">
        <v>528.75</v>
      </c>
      <c r="AI139" s="52">
        <f t="shared" si="0"/>
        <v>529.75</v>
      </c>
      <c r="AJ139" s="3">
        <v>385</v>
      </c>
      <c r="AK139" s="31">
        <v>1010</v>
      </c>
      <c r="AL139" s="31">
        <v>998.9</v>
      </c>
    </row>
    <row r="140" spans="1:38" x14ac:dyDescent="0.25">
      <c r="A140" s="2">
        <v>45566</v>
      </c>
      <c r="B140" s="28"/>
      <c r="C140" s="28"/>
      <c r="D140" s="28"/>
      <c r="E140" s="28"/>
      <c r="F140" s="28"/>
      <c r="G140" s="3"/>
      <c r="H140" s="3"/>
      <c r="I140" s="3"/>
      <c r="J140" s="3"/>
      <c r="K140" s="3"/>
      <c r="L140" s="3"/>
      <c r="M140" s="50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49"/>
      <c r="Z140" s="49"/>
      <c r="AA140" s="49"/>
      <c r="AB140" s="53"/>
      <c r="AC140" s="3"/>
      <c r="AD140" s="3"/>
      <c r="AE140" s="3"/>
      <c r="AF140" s="30"/>
      <c r="AG140" s="30"/>
      <c r="AH140" s="30"/>
      <c r="AI140" s="52"/>
      <c r="AJ140" s="3"/>
      <c r="AK140" s="31"/>
      <c r="AL140" s="31"/>
    </row>
    <row r="141" spans="1:38" x14ac:dyDescent="0.25">
      <c r="A141" s="2">
        <v>45597</v>
      </c>
      <c r="B141" s="28"/>
      <c r="C141" s="28"/>
      <c r="D141" s="28"/>
      <c r="E141" s="28"/>
      <c r="F141" s="28"/>
      <c r="G141" s="3"/>
      <c r="H141" s="3"/>
      <c r="I141" s="3"/>
      <c r="J141" s="3"/>
      <c r="K141" s="3"/>
      <c r="L141" s="3"/>
      <c r="M141" s="50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49"/>
      <c r="Z141" s="49"/>
      <c r="AA141" s="49"/>
      <c r="AB141" s="53"/>
      <c r="AC141" s="3"/>
      <c r="AD141" s="3"/>
      <c r="AE141" s="3"/>
      <c r="AF141" s="30"/>
      <c r="AG141" s="30"/>
      <c r="AH141" s="30"/>
      <c r="AI141" s="52"/>
      <c r="AJ141" s="3"/>
      <c r="AK141" s="31"/>
      <c r="AL141" s="31"/>
    </row>
    <row r="142" spans="1:38" x14ac:dyDescent="0.25">
      <c r="A142" s="2">
        <v>45627</v>
      </c>
      <c r="B142" s="28"/>
      <c r="C142" s="28"/>
      <c r="D142" s="28"/>
      <c r="E142" s="28"/>
      <c r="F142" s="28"/>
      <c r="G142" s="3"/>
      <c r="H142" s="3"/>
      <c r="I142" s="3"/>
      <c r="J142" s="3"/>
      <c r="K142" s="3"/>
      <c r="L142" s="3"/>
      <c r="M142" s="50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49"/>
      <c r="Z142" s="49"/>
      <c r="AA142" s="49"/>
      <c r="AB142" s="53"/>
      <c r="AC142" s="3"/>
      <c r="AD142" s="3"/>
      <c r="AE142" s="3"/>
      <c r="AF142" s="30"/>
      <c r="AG142" s="30"/>
      <c r="AH142" s="30"/>
      <c r="AI142" s="52"/>
      <c r="AJ142" s="3"/>
      <c r="AK142" s="31"/>
      <c r="AL142" s="3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P142"/>
  <sheetViews>
    <sheetView showGridLines="0" tabSelected="1" topLeftCell="H1" workbookViewId="0">
      <selection activeCell="M35" sqref="M35"/>
    </sheetView>
  </sheetViews>
  <sheetFormatPr defaultRowHeight="15" x14ac:dyDescent="0.25"/>
  <cols>
    <col min="1" max="1" width="8.7109375" hidden="1" customWidth="1"/>
    <col min="2" max="2" width="21.42578125" hidden="1" customWidth="1"/>
    <col min="3" max="3" width="5" hidden="1" customWidth="1"/>
    <col min="4" max="4" width="21.42578125" hidden="1" customWidth="1"/>
    <col min="5" max="5" width="8.7109375" hidden="1" customWidth="1"/>
    <col min="6" max="7" width="21.42578125" hidden="1" customWidth="1"/>
    <col min="8" max="8" width="4.28515625" customWidth="1"/>
    <col min="14" max="14" width="4.42578125" customWidth="1"/>
    <col min="17" max="17" width="9.140625" customWidth="1"/>
  </cols>
  <sheetData>
    <row r="1" spans="1:16" x14ac:dyDescent="0.25">
      <c r="I1" s="27" t="s">
        <v>132</v>
      </c>
    </row>
    <row r="2" spans="1:16" ht="15.75" thickBot="1" x14ac:dyDescent="0.3">
      <c r="C2" s="4" t="s">
        <v>22</v>
      </c>
    </row>
    <row r="3" spans="1:16" ht="15.75" thickBot="1" x14ac:dyDescent="0.3">
      <c r="C3" s="4"/>
      <c r="I3" s="1" t="s">
        <v>130</v>
      </c>
      <c r="J3" s="59" t="s">
        <v>109</v>
      </c>
      <c r="K3" s="60"/>
      <c r="L3" s="60"/>
      <c r="M3" s="60"/>
      <c r="N3" s="61"/>
    </row>
    <row r="4" spans="1:16" x14ac:dyDescent="0.25">
      <c r="C4" s="4"/>
      <c r="I4" s="1"/>
    </row>
    <row r="5" spans="1:16" x14ac:dyDescent="0.25">
      <c r="C5" s="4"/>
      <c r="I5" s="1" t="s">
        <v>128</v>
      </c>
    </row>
    <row r="6" spans="1:16" ht="15.75" thickBot="1" x14ac:dyDescent="0.3">
      <c r="I6" s="1"/>
    </row>
    <row r="7" spans="1:16" ht="15.75" thickBot="1" x14ac:dyDescent="0.3">
      <c r="B7" s="11">
        <f>VLOOKUP(J3,Codes!A2:B38,2,FALSE)</f>
        <v>16</v>
      </c>
      <c r="C7" s="11"/>
      <c r="D7" s="11">
        <f>VLOOKUP(J7,Codes!A2:B38,2,FALSE)</f>
        <v>2</v>
      </c>
      <c r="E7" s="11"/>
      <c r="F7" t="str">
        <f>J3</f>
        <v>Minneapolis Wheat (HRS, 14%, Truck)</v>
      </c>
      <c r="I7" s="1" t="s">
        <v>131</v>
      </c>
      <c r="J7" s="62" t="s">
        <v>99</v>
      </c>
      <c r="K7" s="63"/>
      <c r="L7" s="63"/>
      <c r="M7" s="63"/>
      <c r="N7" s="64"/>
    </row>
    <row r="8" spans="1:16" x14ac:dyDescent="0.25">
      <c r="B8" t="str">
        <f>J3</f>
        <v>Minneapolis Wheat (HRS, 14%, Truck)</v>
      </c>
      <c r="C8" s="24"/>
      <c r="D8" t="str">
        <f>J7</f>
        <v>MGEX Hard Red Spring Wheat Futures</v>
      </c>
      <c r="E8" s="24"/>
      <c r="F8" s="7" t="s">
        <v>128</v>
      </c>
      <c r="G8" s="7"/>
      <c r="O8" s="4"/>
      <c r="P8" s="4"/>
    </row>
    <row r="9" spans="1:16" x14ac:dyDescent="0.25">
      <c r="A9" s="12"/>
      <c r="B9" s="11"/>
      <c r="C9" s="11"/>
      <c r="D9" s="11"/>
      <c r="E9" s="11"/>
      <c r="F9" t="str">
        <f>J7</f>
        <v>MGEX Hard Red Spring Wheat Futures</v>
      </c>
      <c r="I9" s="12"/>
      <c r="J9" s="12"/>
      <c r="K9" s="12"/>
      <c r="L9" s="12"/>
      <c r="M9" s="12"/>
      <c r="N9" s="12"/>
      <c r="O9" s="34" t="s">
        <v>146</v>
      </c>
      <c r="P9" s="4"/>
    </row>
    <row r="10" spans="1:16" ht="15.75" thickBot="1" x14ac:dyDescent="0.3">
      <c r="A10" s="13" t="s">
        <v>1</v>
      </c>
      <c r="B10" s="14"/>
      <c r="C10" s="11"/>
      <c r="D10" s="14"/>
      <c r="E10" s="11"/>
      <c r="F10" s="14" t="s">
        <v>129</v>
      </c>
      <c r="G10" s="11"/>
      <c r="I10" s="17" t="s">
        <v>1</v>
      </c>
      <c r="J10" s="18">
        <v>2021</v>
      </c>
      <c r="K10" s="18">
        <v>2022</v>
      </c>
      <c r="L10" s="18">
        <v>2023</v>
      </c>
      <c r="M10" s="18">
        <v>2024</v>
      </c>
      <c r="N10" s="11"/>
      <c r="O10" s="18" t="s">
        <v>19</v>
      </c>
      <c r="P10" s="4"/>
    </row>
    <row r="11" spans="1:16" x14ac:dyDescent="0.25">
      <c r="A11" s="15">
        <f>Data!A95</f>
        <v>44197</v>
      </c>
      <c r="B11" s="16">
        <f>IF(VLOOKUP(A11,Data!$A$11:$AL$142,Basis!$B$7,FALSE)=0,0,VLOOKUP(A11,Data!$A$11:$AL$142,Basis!$B$7,FALSE))</f>
        <v>643.5</v>
      </c>
      <c r="C11" s="16"/>
      <c r="D11" s="16">
        <f>IF(VLOOKUP(A11,Data!$A$11:$AL$142,Basis!$D$7,FALSE)=0,0,VLOOKUP(A11,Data!$A$11:$AL$142,Basis!$D$7,FALSE))</f>
        <v>633.5</v>
      </c>
      <c r="E11" s="16"/>
      <c r="F11" s="16">
        <f>IF(B11&lt;&gt;0, B11-D11,"")</f>
        <v>10</v>
      </c>
      <c r="G11" s="16"/>
      <c r="I11" s="19" t="s">
        <v>2</v>
      </c>
      <c r="J11" s="39">
        <f>IF(B11&gt;0,F11,NA())</f>
        <v>10</v>
      </c>
      <c r="K11" s="39">
        <f>IF(B23&gt;0,F23,NA())</f>
        <v>35</v>
      </c>
      <c r="L11" s="39">
        <f>IF(B35&gt;0,F35,NA())</f>
        <v>25</v>
      </c>
      <c r="M11" s="39">
        <f>IF(B47&gt;0,F47,NA())</f>
        <v>35</v>
      </c>
      <c r="N11" s="11"/>
      <c r="O11" s="40">
        <f>AVERAGE(J11:L11)</f>
        <v>23.333333333333332</v>
      </c>
      <c r="P11" s="25"/>
    </row>
    <row r="12" spans="1:16" x14ac:dyDescent="0.25">
      <c r="A12" s="15">
        <f>Data!A96</f>
        <v>44228</v>
      </c>
      <c r="B12" s="16">
        <f>IF(VLOOKUP(A12,Data!$A$11:$AL$142,Basis!$B$7,FALSE)=0,0,VLOOKUP(A12,Data!$A$11:$AL$142,Basis!$B$7,FALSE))</f>
        <v>641</v>
      </c>
      <c r="C12" s="16"/>
      <c r="D12" s="16">
        <f>IF(VLOOKUP(A12,Data!$A$11:$AL$142,Basis!$D$7,FALSE)=0,0,VLOOKUP(A12,Data!$A$11:$AL$142,Basis!$D$7,FALSE))</f>
        <v>631</v>
      </c>
      <c r="E12" s="16"/>
      <c r="F12" s="16">
        <f t="shared" ref="F12:F58" si="0">IF(B12&lt;&gt;0, B12-D12,"")</f>
        <v>10</v>
      </c>
      <c r="G12" s="16"/>
      <c r="I12" s="12" t="s">
        <v>3</v>
      </c>
      <c r="J12" s="39">
        <f t="shared" ref="J12:J22" si="1">IF(B12&gt;0,F12,NA())</f>
        <v>10</v>
      </c>
      <c r="K12" s="39">
        <f t="shared" ref="K12:K22" si="2">IF(B24&gt;0,F24,NA())</f>
        <v>45</v>
      </c>
      <c r="L12" s="39">
        <f t="shared" ref="L12:L22" si="3">IF(B36&gt;0,F36,NA())</f>
        <v>24</v>
      </c>
      <c r="M12" s="39">
        <f t="shared" ref="M12:M22" si="4">IF(B48&gt;0,F48,NA())</f>
        <v>29.5</v>
      </c>
      <c r="N12" s="11"/>
      <c r="O12" s="40">
        <f t="shared" ref="O12:O22" si="5">AVERAGE(J12:L12)</f>
        <v>26.333333333333332</v>
      </c>
      <c r="P12" s="25"/>
    </row>
    <row r="13" spans="1:16" x14ac:dyDescent="0.25">
      <c r="A13" s="15">
        <f>Data!A97</f>
        <v>44256</v>
      </c>
      <c r="B13" s="16">
        <f>IF(VLOOKUP(A13,Data!$A$11:$AL$142,Basis!$B$7,FALSE)=0,0,VLOOKUP(A13,Data!$A$11:$AL$142,Basis!$B$7,FALSE))</f>
        <v>620.75</v>
      </c>
      <c r="C13" s="16"/>
      <c r="D13" s="16">
        <f>IF(VLOOKUP(A13,Data!$A$11:$AL$142,Basis!$D$7,FALSE)=0,0,VLOOKUP(A13,Data!$A$11:$AL$142,Basis!$D$7,FALSE))</f>
        <v>610.75</v>
      </c>
      <c r="E13" s="16"/>
      <c r="F13" s="16">
        <f t="shared" si="0"/>
        <v>10</v>
      </c>
      <c r="G13" s="16"/>
      <c r="I13" s="12" t="s">
        <v>4</v>
      </c>
      <c r="J13" s="39">
        <f t="shared" si="1"/>
        <v>10</v>
      </c>
      <c r="K13" s="39">
        <f t="shared" si="2"/>
        <v>27.25</v>
      </c>
      <c r="L13" s="39">
        <f t="shared" si="3"/>
        <v>25</v>
      </c>
      <c r="M13" s="39">
        <f t="shared" si="4"/>
        <v>35</v>
      </c>
      <c r="N13" s="11"/>
      <c r="O13" s="40">
        <f t="shared" si="5"/>
        <v>20.75</v>
      </c>
      <c r="P13" s="25"/>
    </row>
    <row r="14" spans="1:16" x14ac:dyDescent="0.25">
      <c r="A14" s="15">
        <f>Data!A98</f>
        <v>44287</v>
      </c>
      <c r="B14" s="16">
        <f>IF(VLOOKUP(A14,Data!$A$11:$AL$142,Basis!$B$7,FALSE)=0,0,VLOOKUP(A14,Data!$A$11:$AL$142,Basis!$B$7,FALSE))</f>
        <v>778.75</v>
      </c>
      <c r="C14" s="16"/>
      <c r="D14" s="16">
        <f>IF(VLOOKUP(A14,Data!$A$11:$AL$142,Basis!$D$7,FALSE)=0,0,VLOOKUP(A14,Data!$A$11:$AL$142,Basis!$D$7,FALSE))</f>
        <v>763.25</v>
      </c>
      <c r="E14" s="16"/>
      <c r="F14" s="16">
        <f t="shared" si="0"/>
        <v>15.5</v>
      </c>
      <c r="G14" s="16"/>
      <c r="I14" s="12" t="s">
        <v>5</v>
      </c>
      <c r="J14" s="39">
        <f t="shared" si="1"/>
        <v>15.5</v>
      </c>
      <c r="K14" s="39">
        <f t="shared" si="2"/>
        <v>34.75</v>
      </c>
      <c r="L14" s="39">
        <f t="shared" si="3"/>
        <v>25</v>
      </c>
      <c r="M14" s="39">
        <f t="shared" si="4"/>
        <v>29</v>
      </c>
      <c r="N14" s="11"/>
      <c r="O14" s="40">
        <f t="shared" si="5"/>
        <v>25.083333333333332</v>
      </c>
      <c r="P14" s="25"/>
    </row>
    <row r="15" spans="1:16" x14ac:dyDescent="0.25">
      <c r="A15" s="15">
        <f>Data!A99</f>
        <v>44317</v>
      </c>
      <c r="B15" s="16">
        <f>IF(VLOOKUP(A15,Data!$A$11:$AL$142,Basis!$B$7,FALSE)=0,0,VLOOKUP(A15,Data!$A$11:$AL$142,Basis!$B$7,FALSE))</f>
        <v>752.5</v>
      </c>
      <c r="C15" s="16"/>
      <c r="D15" s="16">
        <f>IF(VLOOKUP(A15,Data!$A$11:$AL$142,Basis!$D$7,FALSE)=0,0,VLOOKUP(A15,Data!$A$11:$AL$142,Basis!$D$7,FALSE))</f>
        <v>727.5</v>
      </c>
      <c r="E15" s="16"/>
      <c r="F15" s="16">
        <f t="shared" si="0"/>
        <v>25</v>
      </c>
      <c r="G15" s="16"/>
      <c r="I15" s="12" t="s">
        <v>6</v>
      </c>
      <c r="J15" s="39">
        <f t="shared" si="1"/>
        <v>25</v>
      </c>
      <c r="K15" s="39">
        <f t="shared" si="2"/>
        <v>25</v>
      </c>
      <c r="L15" s="39">
        <f t="shared" si="3"/>
        <v>20</v>
      </c>
      <c r="M15" s="39">
        <f t="shared" si="4"/>
        <v>30</v>
      </c>
      <c r="N15" s="11"/>
      <c r="O15" s="40">
        <f t="shared" si="5"/>
        <v>23.333333333333332</v>
      </c>
      <c r="P15" s="25"/>
    </row>
    <row r="16" spans="1:16" x14ac:dyDescent="0.25">
      <c r="A16" s="15">
        <f>Data!A100</f>
        <v>44348</v>
      </c>
      <c r="B16" s="16">
        <f>IF(VLOOKUP(A16,Data!$A$11:$AL$142,Basis!$B$7,FALSE)=0,0,VLOOKUP(A16,Data!$A$11:$AL$142,Basis!$B$7,FALSE))</f>
        <v>874.75</v>
      </c>
      <c r="C16" s="16"/>
      <c r="D16" s="16">
        <f>IF(VLOOKUP(A16,Data!$A$11:$AL$142,Basis!$D$7,FALSE)=0,0,VLOOKUP(A16,Data!$A$11:$AL$142,Basis!$D$7,FALSE))</f>
        <v>868.75</v>
      </c>
      <c r="E16" s="16"/>
      <c r="F16" s="16">
        <f t="shared" si="0"/>
        <v>6</v>
      </c>
      <c r="G16" s="16"/>
      <c r="I16" s="12" t="s">
        <v>7</v>
      </c>
      <c r="J16" s="39">
        <f t="shared" si="1"/>
        <v>6</v>
      </c>
      <c r="K16" s="39">
        <f t="shared" si="2"/>
        <v>35</v>
      </c>
      <c r="L16" s="39">
        <f t="shared" si="3"/>
        <v>35</v>
      </c>
      <c r="M16" s="39">
        <f t="shared" si="4"/>
        <v>30</v>
      </c>
      <c r="N16" s="11"/>
      <c r="O16" s="40">
        <f t="shared" si="5"/>
        <v>25.333333333333332</v>
      </c>
      <c r="P16" s="25"/>
    </row>
    <row r="17" spans="1:16" x14ac:dyDescent="0.25">
      <c r="A17" s="15">
        <f>Data!A101</f>
        <v>44378</v>
      </c>
      <c r="B17" s="16">
        <f>IF(VLOOKUP(A17,Data!$A$11:$AL$142,Basis!$B$7,FALSE)=0,0,VLOOKUP(A17,Data!$A$11:$AL$142,Basis!$B$7,FALSE))</f>
        <v>929.75</v>
      </c>
      <c r="C17" s="16"/>
      <c r="D17" s="16">
        <f>IF(VLOOKUP(A17,Data!$A$11:$AL$142,Basis!$D$7,FALSE)=0,0,VLOOKUP(A17,Data!$A$11:$AL$142,Basis!$D$7,FALSE))</f>
        <v>904.75</v>
      </c>
      <c r="E17" s="16"/>
      <c r="F17" s="16">
        <f t="shared" si="0"/>
        <v>25</v>
      </c>
      <c r="G17" s="16"/>
      <c r="I17" s="12" t="s">
        <v>8</v>
      </c>
      <c r="J17" s="39">
        <f t="shared" si="1"/>
        <v>25</v>
      </c>
      <c r="K17" s="39">
        <f t="shared" si="2"/>
        <v>20</v>
      </c>
      <c r="L17" s="39">
        <f t="shared" si="3"/>
        <v>-10</v>
      </c>
      <c r="M17" s="39">
        <f t="shared" si="4"/>
        <v>5</v>
      </c>
      <c r="N17" s="11"/>
      <c r="O17" s="40">
        <f t="shared" si="5"/>
        <v>11.666666666666666</v>
      </c>
      <c r="P17" s="25"/>
    </row>
    <row r="18" spans="1:16" x14ac:dyDescent="0.25">
      <c r="A18" s="15">
        <f>Data!A102</f>
        <v>44409</v>
      </c>
      <c r="B18" s="16">
        <f>IF(VLOOKUP(A18,Data!$A$11:$AL$142,Basis!$B$7,FALSE)=0,0,VLOOKUP(A18,Data!$A$11:$AL$142,Basis!$B$7,FALSE))</f>
        <v>918.5</v>
      </c>
      <c r="C18" s="16"/>
      <c r="D18" s="16">
        <f>IF(VLOOKUP(A18,Data!$A$11:$AL$142,Basis!$D$7,FALSE)=0,0,VLOOKUP(A18,Data!$A$11:$AL$142,Basis!$D$7,FALSE))</f>
        <v>903.75</v>
      </c>
      <c r="E18" s="16"/>
      <c r="F18" s="16">
        <f t="shared" si="0"/>
        <v>14.75</v>
      </c>
      <c r="G18" s="16"/>
      <c r="I18" s="12" t="s">
        <v>9</v>
      </c>
      <c r="J18" s="39">
        <f t="shared" si="1"/>
        <v>14.75</v>
      </c>
      <c r="K18" s="39">
        <f t="shared" si="2"/>
        <v>29</v>
      </c>
      <c r="L18" s="39">
        <f t="shared" si="3"/>
        <v>-25</v>
      </c>
      <c r="M18" s="39">
        <f t="shared" si="4"/>
        <v>16.75</v>
      </c>
      <c r="N18" s="11"/>
      <c r="O18" s="40">
        <f t="shared" si="5"/>
        <v>6.25</v>
      </c>
      <c r="P18" s="25"/>
    </row>
    <row r="19" spans="1:16" x14ac:dyDescent="0.25">
      <c r="A19" s="15">
        <f>Data!A103</f>
        <v>44440</v>
      </c>
      <c r="B19" s="16">
        <f>IF(VLOOKUP(A19,Data!$A$11:$AL$142,Basis!$B$7,FALSE)=0,0,VLOOKUP(A19,Data!$A$11:$AL$142,Basis!$B$7,FALSE))</f>
        <v>927.5</v>
      </c>
      <c r="C19" s="16"/>
      <c r="D19" s="16">
        <f>IF(VLOOKUP(A19,Data!$A$11:$AL$142,Basis!$D$7,FALSE)=0,0,VLOOKUP(A19,Data!$A$11:$AL$142,Basis!$D$7,FALSE))</f>
        <v>912.5</v>
      </c>
      <c r="E19" s="16"/>
      <c r="F19" s="16">
        <f t="shared" si="0"/>
        <v>15</v>
      </c>
      <c r="G19" s="16"/>
      <c r="I19" s="12" t="s">
        <v>14</v>
      </c>
      <c r="J19" s="39">
        <f t="shared" si="1"/>
        <v>15</v>
      </c>
      <c r="K19" s="39">
        <f t="shared" si="2"/>
        <v>25</v>
      </c>
      <c r="L19" s="39">
        <f t="shared" si="3"/>
        <v>-70</v>
      </c>
      <c r="M19" s="39">
        <f t="shared" si="4"/>
        <v>10</v>
      </c>
      <c r="N19" s="11"/>
      <c r="O19" s="40">
        <f t="shared" si="5"/>
        <v>-10</v>
      </c>
      <c r="P19" s="25"/>
    </row>
    <row r="20" spans="1:16" x14ac:dyDescent="0.25">
      <c r="A20" s="15">
        <f>Data!A104</f>
        <v>44470</v>
      </c>
      <c r="B20" s="16">
        <f>IF(VLOOKUP(A20,Data!$A$11:$AL$142,Basis!$B$7,FALSE)=0,0,VLOOKUP(A20,Data!$A$11:$AL$142,Basis!$B$7,FALSE))</f>
        <v>1048</v>
      </c>
      <c r="C20" s="16"/>
      <c r="D20" s="16">
        <f>IF(VLOOKUP(A20,Data!$A$11:$AL$142,Basis!$D$7,FALSE)=0,0,VLOOKUP(A20,Data!$A$11:$AL$142,Basis!$D$7,FALSE))</f>
        <v>1052.25</v>
      </c>
      <c r="E20" s="16"/>
      <c r="F20" s="16">
        <f t="shared" si="0"/>
        <v>-4.25</v>
      </c>
      <c r="G20" s="16"/>
      <c r="I20" s="12" t="s">
        <v>10</v>
      </c>
      <c r="J20" s="39">
        <f t="shared" si="1"/>
        <v>-4.25</v>
      </c>
      <c r="K20" s="39">
        <f t="shared" si="2"/>
        <v>25</v>
      </c>
      <c r="L20" s="39">
        <f t="shared" si="3"/>
        <v>20</v>
      </c>
      <c r="M20" s="39" t="e">
        <f t="shared" si="4"/>
        <v>#N/A</v>
      </c>
      <c r="N20" s="11"/>
      <c r="O20" s="40">
        <f t="shared" si="5"/>
        <v>13.583333333333334</v>
      </c>
      <c r="P20" s="25"/>
    </row>
    <row r="21" spans="1:16" x14ac:dyDescent="0.25">
      <c r="A21" s="15">
        <f>Data!A105</f>
        <v>44501</v>
      </c>
      <c r="B21" s="16">
        <f>IF(VLOOKUP(A21,Data!$A$11:$AL$142,Basis!$B$7,FALSE)=0,0,VLOOKUP(A21,Data!$A$11:$AL$142,Basis!$B$7,FALSE))</f>
        <v>1025</v>
      </c>
      <c r="C21" s="16"/>
      <c r="D21" s="16">
        <f>IF(VLOOKUP(A21,Data!$A$11:$AL$142,Basis!$D$7,FALSE)=0,0,VLOOKUP(A21,Data!$A$11:$AL$142,Basis!$D$7,FALSE))</f>
        <v>1020</v>
      </c>
      <c r="E21" s="16"/>
      <c r="F21" s="16">
        <f t="shared" si="0"/>
        <v>5</v>
      </c>
      <c r="G21" s="16"/>
      <c r="I21" s="12" t="s">
        <v>11</v>
      </c>
      <c r="J21" s="39">
        <f t="shared" si="1"/>
        <v>5</v>
      </c>
      <c r="K21" s="39">
        <f t="shared" si="2"/>
        <v>16.25</v>
      </c>
      <c r="L21" s="39">
        <f t="shared" si="3"/>
        <v>47</v>
      </c>
      <c r="M21" s="39" t="e">
        <f t="shared" si="4"/>
        <v>#N/A</v>
      </c>
      <c r="N21" s="11"/>
      <c r="O21" s="40">
        <f t="shared" si="5"/>
        <v>22.75</v>
      </c>
      <c r="P21" s="25"/>
    </row>
    <row r="22" spans="1:16" ht="15.75" thickBot="1" x14ac:dyDescent="0.3">
      <c r="A22" s="15">
        <f>Data!A106</f>
        <v>44531</v>
      </c>
      <c r="B22" s="16">
        <f>IF(VLOOKUP(A22,Data!$A$11:$AL$142,Basis!$B$7,FALSE)=0,0,VLOOKUP(A22,Data!$A$11:$AL$142,Basis!$B$7,FALSE))</f>
        <v>1012</v>
      </c>
      <c r="C22" s="16"/>
      <c r="D22" s="16">
        <f>IF(VLOOKUP(A22,Data!$A$11:$AL$142,Basis!$D$7,FALSE)=0,0,VLOOKUP(A22,Data!$A$11:$AL$142,Basis!$D$7,FALSE))</f>
        <v>982</v>
      </c>
      <c r="E22" s="16"/>
      <c r="F22" s="16">
        <f t="shared" si="0"/>
        <v>30</v>
      </c>
      <c r="G22" s="16"/>
      <c r="I22" s="20" t="s">
        <v>15</v>
      </c>
      <c r="J22" s="41">
        <f t="shared" si="1"/>
        <v>30</v>
      </c>
      <c r="K22" s="41">
        <f t="shared" si="2"/>
        <v>30</v>
      </c>
      <c r="L22" s="41">
        <f t="shared" si="3"/>
        <v>20</v>
      </c>
      <c r="M22" s="41" t="e">
        <f t="shared" si="4"/>
        <v>#N/A</v>
      </c>
      <c r="N22" s="42"/>
      <c r="O22" s="43">
        <f t="shared" si="5"/>
        <v>26.666666666666668</v>
      </c>
      <c r="P22" s="25"/>
    </row>
    <row r="23" spans="1:16" x14ac:dyDescent="0.25">
      <c r="A23" s="15">
        <f>Data!A107</f>
        <v>44562</v>
      </c>
      <c r="B23" s="16">
        <f>IF(VLOOKUP(A23,Data!$A$11:$AL$142,Basis!$B$7,FALSE)=0,0,VLOOKUP(A23,Data!$A$11:$AL$142,Basis!$B$7,FALSE))</f>
        <v>941.5</v>
      </c>
      <c r="C23" s="16"/>
      <c r="D23" s="16">
        <f>IF(VLOOKUP(A23,Data!$A$11:$AL$142,Basis!$D$7,FALSE)=0,0,VLOOKUP(A23,Data!$A$11:$AL$142,Basis!$D$7,FALSE))</f>
        <v>906.5</v>
      </c>
      <c r="E23" s="16"/>
      <c r="F23" s="16">
        <f t="shared" si="0"/>
        <v>35</v>
      </c>
      <c r="G23" s="16"/>
      <c r="I23" s="21" t="s">
        <v>19</v>
      </c>
      <c r="J23" s="26">
        <f>AVERAGE(J11:J22)</f>
        <v>13.5</v>
      </c>
      <c r="K23" s="26">
        <f t="shared" ref="K23:M23" si="6">AVERAGE(K11:K22)</f>
        <v>28.9375</v>
      </c>
      <c r="L23" s="26">
        <f t="shared" si="6"/>
        <v>11.333333333333334</v>
      </c>
      <c r="M23" s="26" t="e">
        <f t="shared" si="6"/>
        <v>#N/A</v>
      </c>
      <c r="N23" s="12"/>
      <c r="O23" s="40">
        <f>AVERAGE(O11:O22)</f>
        <v>17.923611111111111</v>
      </c>
      <c r="P23" s="25"/>
    </row>
    <row r="24" spans="1:16" x14ac:dyDescent="0.25">
      <c r="A24" s="15">
        <f>Data!A108</f>
        <v>44593</v>
      </c>
      <c r="B24" s="16">
        <f>IF(VLOOKUP(A24,Data!$A$11:$AL$142,Basis!$B$7,FALSE)=0,0,VLOOKUP(A24,Data!$A$11:$AL$142,Basis!$B$7,FALSE))</f>
        <v>1034</v>
      </c>
      <c r="C24" s="16"/>
      <c r="D24" s="16">
        <f>IF(VLOOKUP(A24,Data!$A$11:$AL$142,Basis!$D$7,FALSE)=0,0,VLOOKUP(A24,Data!$A$11:$AL$142,Basis!$D$7,FALSE))</f>
        <v>989</v>
      </c>
      <c r="E24" s="16"/>
      <c r="F24" s="16">
        <f t="shared" si="0"/>
        <v>45</v>
      </c>
      <c r="G24" s="16"/>
    </row>
    <row r="25" spans="1:16" x14ac:dyDescent="0.25">
      <c r="A25" s="15">
        <f>Data!A109</f>
        <v>44621</v>
      </c>
      <c r="B25" s="16">
        <f>IF(VLOOKUP(A25,Data!$A$11:$AL$142,Basis!$B$7,FALSE)=0,0,VLOOKUP(A25,Data!$A$11:$AL$142,Basis!$B$7,FALSE))</f>
        <v>1106.75</v>
      </c>
      <c r="C25" s="16"/>
      <c r="D25" s="16">
        <f>IF(VLOOKUP(A25,Data!$A$11:$AL$142,Basis!$D$7,FALSE)=0,0,VLOOKUP(A25,Data!$A$11:$AL$142,Basis!$D$7,FALSE))</f>
        <v>1079.5</v>
      </c>
      <c r="E25" s="16"/>
      <c r="F25" s="16">
        <f t="shared" si="0"/>
        <v>27.25</v>
      </c>
      <c r="G25" s="16"/>
    </row>
    <row r="26" spans="1:16" x14ac:dyDescent="0.25">
      <c r="A26" s="15">
        <f>Data!A110</f>
        <v>44652</v>
      </c>
      <c r="B26" s="16">
        <f>IF(VLOOKUP(A26,Data!$A$11:$AL$142,Basis!$B$7,FALSE)=0,0,VLOOKUP(A26,Data!$A$11:$AL$142,Basis!$B$7,FALSE))</f>
        <v>1196</v>
      </c>
      <c r="C26" s="16"/>
      <c r="D26" s="16">
        <f>IF(VLOOKUP(A26,Data!$A$11:$AL$142,Basis!$D$7,FALSE)=0,0,VLOOKUP(A26,Data!$A$11:$AL$142,Basis!$D$7,FALSE))</f>
        <v>1161.25</v>
      </c>
      <c r="E26" s="16"/>
      <c r="F26" s="16">
        <f t="shared" si="0"/>
        <v>34.75</v>
      </c>
      <c r="G26" s="16"/>
    </row>
    <row r="27" spans="1:16" x14ac:dyDescent="0.25">
      <c r="A27" s="15">
        <f>Data!A111</f>
        <v>44682</v>
      </c>
      <c r="B27" s="16">
        <f>IF(VLOOKUP(A27,Data!$A$11:$AL$142,Basis!$B$7,FALSE)=0,0,VLOOKUP(A27,Data!$A$11:$AL$142,Basis!$B$7,FALSE))</f>
        <v>1272.5</v>
      </c>
      <c r="C27" s="16"/>
      <c r="D27" s="16">
        <f>IF(VLOOKUP(A27,Data!$A$11:$AL$142,Basis!$D$7,FALSE)=0,0,VLOOKUP(A27,Data!$A$11:$AL$142,Basis!$D$7,FALSE))</f>
        <v>1247.5</v>
      </c>
      <c r="E27" s="16"/>
      <c r="F27" s="16">
        <f t="shared" si="0"/>
        <v>25</v>
      </c>
      <c r="G27" s="16"/>
    </row>
    <row r="28" spans="1:16" x14ac:dyDescent="0.25">
      <c r="A28" s="15">
        <f>Data!A112</f>
        <v>44713</v>
      </c>
      <c r="B28" s="16">
        <f>IF(VLOOKUP(A28,Data!$A$11:$AL$142,Basis!$B$7,FALSE)=0,0,VLOOKUP(A28,Data!$A$11:$AL$142,Basis!$B$7,FALSE))</f>
        <v>1022.75</v>
      </c>
      <c r="C28" s="16"/>
      <c r="D28" s="16">
        <f>IF(VLOOKUP(A28,Data!$A$11:$AL$142,Basis!$D$7,FALSE)=0,0,VLOOKUP(A28,Data!$A$11:$AL$142,Basis!$D$7,FALSE))</f>
        <v>987.75</v>
      </c>
      <c r="E28" s="16"/>
      <c r="F28" s="16">
        <f t="shared" si="0"/>
        <v>35</v>
      </c>
      <c r="G28" s="16"/>
    </row>
    <row r="29" spans="1:16" x14ac:dyDescent="0.25">
      <c r="A29" s="15">
        <f>Data!A113</f>
        <v>44743</v>
      </c>
      <c r="B29" s="16">
        <f>IF(VLOOKUP(A29,Data!$A$11:$AL$142,Basis!$B$7,FALSE)=0,0,VLOOKUP(A29,Data!$A$11:$AL$142,Basis!$B$7,FALSE))</f>
        <v>926</v>
      </c>
      <c r="C29" s="16"/>
      <c r="D29" s="16">
        <f>IF(VLOOKUP(A29,Data!$A$11:$AL$142,Basis!$D$7,FALSE)=0,0,VLOOKUP(A29,Data!$A$11:$AL$142,Basis!$D$7,FALSE))</f>
        <v>906</v>
      </c>
      <c r="E29" s="16"/>
      <c r="F29" s="16">
        <f t="shared" si="0"/>
        <v>20</v>
      </c>
      <c r="G29" s="16"/>
    </row>
    <row r="30" spans="1:16" x14ac:dyDescent="0.25">
      <c r="A30" s="15">
        <f>Data!A114</f>
        <v>44774</v>
      </c>
      <c r="B30" s="16">
        <f>IF(VLOOKUP(A30,Data!$A$11:$AL$142,Basis!$B$7,FALSE)=0,0,VLOOKUP(A30,Data!$A$11:$AL$142,Basis!$B$7,FALSE))</f>
        <v>944.5</v>
      </c>
      <c r="C30" s="16"/>
      <c r="D30" s="16">
        <f>IF(VLOOKUP(A30,Data!$A$11:$AL$142,Basis!$D$7,FALSE)=0,0,VLOOKUP(A30,Data!$A$11:$AL$142,Basis!$D$7,FALSE))</f>
        <v>915.5</v>
      </c>
      <c r="E30" s="16"/>
      <c r="F30" s="16">
        <f t="shared" si="0"/>
        <v>29</v>
      </c>
      <c r="G30" s="16"/>
    </row>
    <row r="31" spans="1:16" x14ac:dyDescent="0.25">
      <c r="A31" s="15">
        <f>Data!A115</f>
        <v>44805</v>
      </c>
      <c r="B31" s="16">
        <f>IF(VLOOKUP(A31,Data!$A$11:$AL$142,Basis!$B$7,FALSE)=0,0,VLOOKUP(A31,Data!$A$11:$AL$142,Basis!$B$7,FALSE))</f>
        <v>1007</v>
      </c>
      <c r="C31" s="16"/>
      <c r="D31" s="16">
        <f>IF(VLOOKUP(A31,Data!$A$11:$AL$142,Basis!$D$7,FALSE)=0,0,VLOOKUP(A31,Data!$A$11:$AL$142,Basis!$D$7,FALSE))</f>
        <v>982</v>
      </c>
      <c r="E31" s="16"/>
      <c r="F31" s="16">
        <f t="shared" si="0"/>
        <v>25</v>
      </c>
      <c r="G31" s="16"/>
    </row>
    <row r="32" spans="1:16" x14ac:dyDescent="0.25">
      <c r="A32" s="15">
        <f>Data!A116</f>
        <v>44835</v>
      </c>
      <c r="B32" s="16">
        <f>IF(VLOOKUP(A32,Data!$A$11:$AL$142,Basis!$B$7,FALSE)=0,0,VLOOKUP(A32,Data!$A$11:$AL$142,Basis!$B$7,FALSE))</f>
        <v>1006.25</v>
      </c>
      <c r="C32" s="16"/>
      <c r="D32" s="16">
        <f>IF(VLOOKUP(A32,Data!$A$11:$AL$142,Basis!$D$7,FALSE)=0,0,VLOOKUP(A32,Data!$A$11:$AL$142,Basis!$D$7,FALSE))</f>
        <v>981.25</v>
      </c>
      <c r="E32" s="16"/>
      <c r="F32" s="16">
        <f t="shared" si="0"/>
        <v>25</v>
      </c>
      <c r="G32" s="16"/>
    </row>
    <row r="33" spans="1:7" x14ac:dyDescent="0.25">
      <c r="A33" s="15">
        <f>Data!A117</f>
        <v>44866</v>
      </c>
      <c r="B33" s="16">
        <f>IF(VLOOKUP(A33,Data!$A$11:$AL$142,Basis!$B$7,FALSE)=0,0,VLOOKUP(A33,Data!$A$11:$AL$142,Basis!$B$7,FALSE))</f>
        <v>973</v>
      </c>
      <c r="C33" s="16"/>
      <c r="D33" s="16">
        <f>IF(VLOOKUP(A33,Data!$A$11:$AL$142,Basis!$D$7,FALSE)=0,0,VLOOKUP(A33,Data!$A$11:$AL$142,Basis!$D$7,FALSE))</f>
        <v>956.75</v>
      </c>
      <c r="E33" s="16"/>
      <c r="F33" s="16">
        <f t="shared" si="0"/>
        <v>16.25</v>
      </c>
      <c r="G33" s="16"/>
    </row>
    <row r="34" spans="1:7" x14ac:dyDescent="0.25">
      <c r="A34" s="15">
        <f>Data!A118</f>
        <v>44896</v>
      </c>
      <c r="B34" s="16">
        <f>IF(VLOOKUP(A34,Data!$A$11:$AL$142,Basis!$B$7,FALSE)=0,0,VLOOKUP(A34,Data!$A$11:$AL$142,Basis!$B$7,FALSE))</f>
        <v>968.75</v>
      </c>
      <c r="C34" s="16"/>
      <c r="D34" s="16">
        <f>IF(VLOOKUP(A34,Data!$A$11:$AL$142,Basis!$D$7,FALSE)=0,0,VLOOKUP(A34,Data!$A$11:$AL$142,Basis!$D$7,FALSE))</f>
        <v>938.75</v>
      </c>
      <c r="E34" s="16"/>
      <c r="F34" s="16">
        <f t="shared" si="0"/>
        <v>30</v>
      </c>
      <c r="G34" s="16"/>
    </row>
    <row r="35" spans="1:7" x14ac:dyDescent="0.25">
      <c r="A35" s="15">
        <f>Data!A119</f>
        <v>44927</v>
      </c>
      <c r="B35" s="16">
        <f>IF(VLOOKUP(A35,Data!$A$11:$AL$142,Basis!$B$7,FALSE)=0,0,VLOOKUP(A35,Data!$A$11:$AL$142,Basis!$B$7,FALSE))</f>
        <v>947.25</v>
      </c>
      <c r="C35" s="16"/>
      <c r="D35" s="16">
        <f>IF(VLOOKUP(A35,Data!$A$11:$AL$142,Basis!$D$7,FALSE)=0,0,VLOOKUP(A35,Data!$A$11:$AL$142,Basis!$D$7,FALSE))</f>
        <v>922.25</v>
      </c>
      <c r="E35" s="16"/>
      <c r="F35" s="16">
        <f t="shared" si="0"/>
        <v>25</v>
      </c>
      <c r="G35" s="16"/>
    </row>
    <row r="36" spans="1:7" x14ac:dyDescent="0.25">
      <c r="A36" s="15">
        <f>Data!A120</f>
        <v>44958</v>
      </c>
      <c r="B36" s="16">
        <f>IF(VLOOKUP(A36,Data!$A$11:$AL$142,Basis!$B$7,FALSE)=0,0,VLOOKUP(A36,Data!$A$11:$AL$142,Basis!$B$7,FALSE))</f>
        <v>894.75</v>
      </c>
      <c r="C36" s="16"/>
      <c r="D36" s="16">
        <f>IF(VLOOKUP(A36,Data!$A$11:$AL$142,Basis!$D$7,FALSE)=0,0,VLOOKUP(A36,Data!$A$11:$AL$142,Basis!$D$7,FALSE))</f>
        <v>870.75</v>
      </c>
      <c r="E36" s="16"/>
      <c r="F36" s="16">
        <f t="shared" si="0"/>
        <v>24</v>
      </c>
      <c r="G36" s="16"/>
    </row>
    <row r="37" spans="1:7" x14ac:dyDescent="0.25">
      <c r="A37" s="15">
        <f>Data!A121</f>
        <v>44986</v>
      </c>
      <c r="B37" s="16">
        <f>IF(VLOOKUP(A37,Data!$A$11:$AL$142,Basis!$B$7,FALSE)=0,0,VLOOKUP(A37,Data!$A$11:$AL$142,Basis!$B$7,FALSE))</f>
        <v>920.75</v>
      </c>
      <c r="C37" s="16"/>
      <c r="D37" s="16">
        <f>IF(VLOOKUP(A37,Data!$A$11:$AL$142,Basis!$D$7,FALSE)=0,0,VLOOKUP(A37,Data!$A$11:$AL$142,Basis!$D$7,FALSE))</f>
        <v>895.75</v>
      </c>
      <c r="E37" s="16"/>
      <c r="F37" s="16">
        <f t="shared" si="0"/>
        <v>25</v>
      </c>
      <c r="G37" s="16"/>
    </row>
    <row r="38" spans="1:7" x14ac:dyDescent="0.25">
      <c r="A38" s="15">
        <f>Data!A122</f>
        <v>45017</v>
      </c>
      <c r="B38" s="16">
        <f>IF(VLOOKUP(A38,Data!$A$11:$AL$142,Basis!$B$7,FALSE)=0,0,VLOOKUP(A38,Data!$A$11:$AL$142,Basis!$B$7,FALSE))</f>
        <v>813</v>
      </c>
      <c r="C38" s="16"/>
      <c r="D38" s="16">
        <f>IF(VLOOKUP(A38,Data!$A$11:$AL$142,Basis!$D$7,FALSE)=0,0,VLOOKUP(A38,Data!$A$11:$AL$142,Basis!$D$7,FALSE))</f>
        <v>788</v>
      </c>
      <c r="E38" s="16"/>
      <c r="F38" s="16">
        <f t="shared" si="0"/>
        <v>25</v>
      </c>
      <c r="G38" s="16"/>
    </row>
    <row r="39" spans="1:7" x14ac:dyDescent="0.25">
      <c r="A39" s="15">
        <f>Data!A123</f>
        <v>45047</v>
      </c>
      <c r="B39" s="16">
        <f>IF(VLOOKUP(A39,Data!$A$11:$AL$142,Basis!$B$7,FALSE)=0,0,VLOOKUP(A39,Data!$A$11:$AL$142,Basis!$B$7,FALSE))</f>
        <v>800</v>
      </c>
      <c r="C39" s="16"/>
      <c r="D39" s="16">
        <f>IF(VLOOKUP(A39,Data!$A$11:$AL$142,Basis!$D$7,FALSE)=0,0,VLOOKUP(A39,Data!$A$11:$AL$142,Basis!$D$7,FALSE))</f>
        <v>780</v>
      </c>
      <c r="E39" s="16"/>
      <c r="F39" s="16">
        <f t="shared" si="0"/>
        <v>20</v>
      </c>
      <c r="G39" s="16"/>
    </row>
    <row r="40" spans="1:7" x14ac:dyDescent="0.25">
      <c r="A40" s="15">
        <f>Data!A124</f>
        <v>45078</v>
      </c>
      <c r="B40" s="16">
        <f>IF(VLOOKUP(A40,Data!$A$11:$AL$142,Basis!$B$7,FALSE)=0,0,VLOOKUP(A40,Data!$A$11:$AL$142,Basis!$B$7,FALSE))</f>
        <v>837</v>
      </c>
      <c r="C40" s="16"/>
      <c r="D40" s="16">
        <f>IF(VLOOKUP(A40,Data!$A$11:$AL$142,Basis!$D$7,FALSE)=0,0,VLOOKUP(A40,Data!$A$11:$AL$142,Basis!$D$7,FALSE))</f>
        <v>802</v>
      </c>
      <c r="E40" s="16"/>
      <c r="F40" s="16">
        <f t="shared" si="0"/>
        <v>35</v>
      </c>
      <c r="G40" s="16"/>
    </row>
    <row r="41" spans="1:7" x14ac:dyDescent="0.25">
      <c r="A41" s="15">
        <f>Data!A125</f>
        <v>45108</v>
      </c>
      <c r="B41" s="16">
        <f>IF(VLOOKUP(A41,Data!$A$11:$AL$142,Basis!$B$7,FALSE)=0,0,VLOOKUP(A41,Data!$A$11:$AL$142,Basis!$B$7,FALSE))</f>
        <v>845.75</v>
      </c>
      <c r="C41" s="16"/>
      <c r="D41" s="16">
        <f>IF(VLOOKUP(A41,Data!$A$11:$AL$142,Basis!$D$7,FALSE)=0,0,VLOOKUP(A41,Data!$A$11:$AL$142,Basis!$D$7,FALSE))</f>
        <v>855.75</v>
      </c>
      <c r="E41" s="16"/>
      <c r="F41" s="16">
        <f t="shared" si="0"/>
        <v>-10</v>
      </c>
      <c r="G41" s="16"/>
    </row>
    <row r="42" spans="1:7" x14ac:dyDescent="0.25">
      <c r="A42" s="15">
        <f>Data!A126</f>
        <v>45139</v>
      </c>
      <c r="B42" s="16">
        <f>IF(VLOOKUP(A42,Data!$A$11:$AL$142,Basis!$B$7,FALSE)=0,0,VLOOKUP(A42,Data!$A$11:$AL$142,Basis!$B$7,FALSE))</f>
        <v>710</v>
      </c>
      <c r="C42" s="16"/>
      <c r="D42" s="16">
        <f>IF(VLOOKUP(A42,Data!$A$11:$AL$142,Basis!$D$7,FALSE)=0,0,VLOOKUP(A42,Data!$A$11:$AL$142,Basis!$D$7,FALSE))</f>
        <v>735</v>
      </c>
      <c r="E42" s="16"/>
      <c r="F42" s="16">
        <f t="shared" si="0"/>
        <v>-25</v>
      </c>
      <c r="G42" s="16"/>
    </row>
    <row r="43" spans="1:7" x14ac:dyDescent="0.25">
      <c r="A43" s="15">
        <f>Data!A127</f>
        <v>45170</v>
      </c>
      <c r="B43" s="16">
        <f>IF(VLOOKUP(A43,Data!$A$11:$AL$142,Basis!$B$7,FALSE)=0,0,VLOOKUP(A43,Data!$A$11:$AL$142,Basis!$B$7,FALSE))</f>
        <v>639.25</v>
      </c>
      <c r="C43" s="16"/>
      <c r="D43" s="16">
        <f>IF(VLOOKUP(A43,Data!$A$11:$AL$142,Basis!$D$7,FALSE)=0,0,VLOOKUP(A43,Data!$A$11:$AL$142,Basis!$D$7,FALSE))</f>
        <v>709.25</v>
      </c>
      <c r="E43" s="16"/>
      <c r="F43" s="16">
        <f t="shared" si="0"/>
        <v>-70</v>
      </c>
      <c r="G43" s="16"/>
    </row>
    <row r="44" spans="1:7" x14ac:dyDescent="0.25">
      <c r="A44" s="15">
        <f>Data!A128</f>
        <v>45200</v>
      </c>
      <c r="B44" s="16">
        <f>IF(VLOOKUP(A44,Data!$A$11:$AL$142,Basis!$B$7,FALSE)=0,0,VLOOKUP(A44,Data!$A$11:$AL$142,Basis!$B$7,FALSE))</f>
        <v>729.25</v>
      </c>
      <c r="C44" s="16"/>
      <c r="D44" s="16">
        <f>IF(VLOOKUP(A44,Data!$A$11:$AL$142,Basis!$D$7,FALSE)=0,0,VLOOKUP(A44,Data!$A$11:$AL$142,Basis!$D$7,FALSE))</f>
        <v>709.25</v>
      </c>
      <c r="E44" s="16"/>
      <c r="F44" s="16">
        <f t="shared" si="0"/>
        <v>20</v>
      </c>
      <c r="G44" s="16"/>
    </row>
    <row r="45" spans="1:7" x14ac:dyDescent="0.25">
      <c r="A45" s="15">
        <f>Data!A129</f>
        <v>45231</v>
      </c>
      <c r="B45" s="16">
        <f>IF(VLOOKUP(A45,Data!$A$11:$AL$142,Basis!$B$7,FALSE)=0,0,VLOOKUP(A45,Data!$A$11:$AL$142,Basis!$B$7,FALSE))</f>
        <v>749.5</v>
      </c>
      <c r="C45" s="16"/>
      <c r="D45" s="16">
        <f>IF(VLOOKUP(A45,Data!$A$11:$AL$142,Basis!$D$7,FALSE)=0,0,VLOOKUP(A45,Data!$A$11:$AL$142,Basis!$D$7,FALSE))</f>
        <v>702.5</v>
      </c>
      <c r="E45" s="16"/>
      <c r="F45" s="16">
        <f t="shared" si="0"/>
        <v>47</v>
      </c>
      <c r="G45" s="16"/>
    </row>
    <row r="46" spans="1:7" x14ac:dyDescent="0.25">
      <c r="A46" s="15">
        <f>Data!A130</f>
        <v>45261</v>
      </c>
      <c r="B46" s="16">
        <f>IF(VLOOKUP(A46,Data!$A$11:$AL$142,Basis!$B$7,FALSE)=0,0,VLOOKUP(A46,Data!$A$11:$AL$142,Basis!$B$7,FALSE))</f>
        <v>743.5</v>
      </c>
      <c r="C46" s="16"/>
      <c r="D46" s="16">
        <f>IF(VLOOKUP(A46,Data!$A$11:$AL$142,Basis!$D$7,FALSE)=0,0,VLOOKUP(A46,Data!$A$11:$AL$142,Basis!$D$7,FALSE))</f>
        <v>723.5</v>
      </c>
      <c r="E46" s="16"/>
      <c r="F46" s="16">
        <f t="shared" si="0"/>
        <v>20</v>
      </c>
      <c r="G46" s="16"/>
    </row>
    <row r="47" spans="1:7" x14ac:dyDescent="0.25">
      <c r="A47" s="15">
        <f>Data!A131</f>
        <v>45292</v>
      </c>
      <c r="B47" s="16">
        <f>IF(VLOOKUP(A47,Data!$A$11:$AL$142,Basis!$B$7,FALSE)=0,0,VLOOKUP(A47,Data!$A$11:$AL$142,Basis!$B$7,FALSE))</f>
        <v>727.25</v>
      </c>
      <c r="C47" s="16"/>
      <c r="D47" s="16">
        <f>IF(VLOOKUP(A47,Data!$A$11:$AL$142,Basis!$D$7,FALSE)=0,0,VLOOKUP(A47,Data!$A$11:$AL$142,Basis!$D$7,FALSE))</f>
        <v>692.25</v>
      </c>
      <c r="E47" s="16"/>
      <c r="F47" s="16">
        <f t="shared" si="0"/>
        <v>35</v>
      </c>
      <c r="G47" s="16"/>
    </row>
    <row r="48" spans="1:7" x14ac:dyDescent="0.25">
      <c r="A48" s="15">
        <f>Data!A132</f>
        <v>45323</v>
      </c>
      <c r="B48" s="16">
        <f>IF(VLOOKUP(A48,Data!$A$11:$AL$142,Basis!$B$7,FALSE)=0,0,VLOOKUP(A48,Data!$A$11:$AL$142,Basis!$B$7,FALSE))</f>
        <v>694</v>
      </c>
      <c r="C48" s="16"/>
      <c r="D48" s="16">
        <f>IF(VLOOKUP(A48,Data!$A$11:$AL$142,Basis!$D$7,FALSE)=0,0,VLOOKUP(A48,Data!$A$11:$AL$142,Basis!$D$7,FALSE))</f>
        <v>664.5</v>
      </c>
      <c r="E48" s="16"/>
      <c r="F48" s="16">
        <f t="shared" si="0"/>
        <v>29.5</v>
      </c>
      <c r="G48" s="16"/>
    </row>
    <row r="49" spans="1:7" x14ac:dyDescent="0.25">
      <c r="A49" s="15">
        <f>Data!A133</f>
        <v>45352</v>
      </c>
      <c r="B49" s="16">
        <f>IF(VLOOKUP(A49,Data!$A$11:$AL$142,Basis!$B$7,FALSE)=0,0,VLOOKUP(A49,Data!$A$11:$AL$142,Basis!$B$7,FALSE))</f>
        <v>680</v>
      </c>
      <c r="C49" s="16"/>
      <c r="D49" s="16">
        <f>IF(VLOOKUP(A49,Data!$A$11:$AL$142,Basis!$D$7,FALSE)=0,0,VLOOKUP(A49,Data!$A$11:$AL$142,Basis!$D$7,FALSE))</f>
        <v>645</v>
      </c>
      <c r="E49" s="16"/>
      <c r="F49" s="16">
        <f t="shared" si="0"/>
        <v>35</v>
      </c>
      <c r="G49" s="16"/>
    </row>
    <row r="50" spans="1:7" x14ac:dyDescent="0.25">
      <c r="A50" s="15">
        <f>Data!A134</f>
        <v>45383</v>
      </c>
      <c r="B50" s="16">
        <f>IF(VLOOKUP(A50,Data!$A$11:$AL$142,Basis!$B$7,FALSE)=0,0,VLOOKUP(A50,Data!$A$11:$AL$142,Basis!$B$7,FALSE))</f>
        <v>739.25</v>
      </c>
      <c r="C50" s="16"/>
      <c r="D50" s="16">
        <f>IF(VLOOKUP(A50,Data!$A$11:$AL$142,Basis!$D$7,FALSE)=0,0,VLOOKUP(A50,Data!$A$11:$AL$142,Basis!$D$7,FALSE))</f>
        <v>710.25</v>
      </c>
      <c r="E50" s="16"/>
      <c r="F50" s="16">
        <f t="shared" si="0"/>
        <v>29</v>
      </c>
      <c r="G50" s="16"/>
    </row>
    <row r="51" spans="1:7" x14ac:dyDescent="0.25">
      <c r="A51" s="15">
        <f>Data!A135</f>
        <v>45413</v>
      </c>
      <c r="B51" s="16">
        <f>IF(VLOOKUP(A51,Data!$A$11:$AL$142,Basis!$B$7,FALSE)=0,0,VLOOKUP(A51,Data!$A$11:$AL$142,Basis!$B$7,FALSE))</f>
        <v>769.75</v>
      </c>
      <c r="C51" s="16"/>
      <c r="D51" s="16">
        <f>IF(VLOOKUP(A51,Data!$A$11:$AL$142,Basis!$D$7,FALSE)=0,0,VLOOKUP(A51,Data!$A$11:$AL$142,Basis!$D$7,FALSE))</f>
        <v>739.75</v>
      </c>
      <c r="E51" s="16"/>
      <c r="F51" s="16">
        <f t="shared" si="0"/>
        <v>30</v>
      </c>
      <c r="G51" s="16"/>
    </row>
    <row r="52" spans="1:7" x14ac:dyDescent="0.25">
      <c r="A52" s="15">
        <f>Data!A136</f>
        <v>45444</v>
      </c>
      <c r="B52" s="16">
        <f>IF(VLOOKUP(A52,Data!$A$11:$AL$142,Basis!$B$7,FALSE)=0,0,VLOOKUP(A52,Data!$A$11:$AL$142,Basis!$B$7,FALSE))</f>
        <v>643</v>
      </c>
      <c r="C52" s="16"/>
      <c r="D52" s="16">
        <f>IF(VLOOKUP(A52,Data!$A$11:$AL$142,Basis!$D$7,FALSE)=0,0,VLOOKUP(A52,Data!$A$11:$AL$142,Basis!$D$7,FALSE))</f>
        <v>613</v>
      </c>
      <c r="E52" s="16"/>
      <c r="F52" s="16">
        <f t="shared" si="0"/>
        <v>30</v>
      </c>
      <c r="G52" s="16"/>
    </row>
    <row r="53" spans="1:7" x14ac:dyDescent="0.25">
      <c r="A53" s="15">
        <f>Data!A137</f>
        <v>45474</v>
      </c>
      <c r="B53" s="16">
        <f>IF(VLOOKUP(A53,Data!$A$11:$AL$142,Basis!$B$7,FALSE)=0,0,VLOOKUP(A53,Data!$A$11:$AL$142,Basis!$B$7,FALSE))</f>
        <v>586.5</v>
      </c>
      <c r="C53" s="16"/>
      <c r="D53" s="16">
        <f>IF(VLOOKUP(A53,Data!$A$11:$AL$142,Basis!$D$7,FALSE)=0,0,VLOOKUP(A53,Data!$A$11:$AL$142,Basis!$D$7,FALSE))</f>
        <v>581.5</v>
      </c>
      <c r="E53" s="16"/>
      <c r="F53" s="16">
        <f t="shared" si="0"/>
        <v>5</v>
      </c>
      <c r="G53" s="16"/>
    </row>
    <row r="54" spans="1:7" x14ac:dyDescent="0.25">
      <c r="A54" s="15">
        <f>Data!A138</f>
        <v>45505</v>
      </c>
      <c r="B54" s="16">
        <f>IF(VLOOKUP(A54,Data!$A$11:$AL$142,Basis!$B$7,FALSE)=0,0,VLOOKUP(A54,Data!$A$11:$AL$142,Basis!$B$7,FALSE))</f>
        <v>590.5</v>
      </c>
      <c r="C54" s="16"/>
      <c r="D54" s="16">
        <f>IF(VLOOKUP(A54,Data!$A$11:$AL$142,Basis!$D$7,FALSE)=0,0,VLOOKUP(A54,Data!$A$11:$AL$142,Basis!$D$7,FALSE))</f>
        <v>573.75</v>
      </c>
      <c r="E54" s="16"/>
      <c r="F54" s="16">
        <f t="shared" si="0"/>
        <v>16.75</v>
      </c>
      <c r="G54" s="16"/>
    </row>
    <row r="55" spans="1:7" x14ac:dyDescent="0.25">
      <c r="A55" s="15">
        <f>Data!A139</f>
        <v>45536</v>
      </c>
      <c r="B55" s="16">
        <f>IF(VLOOKUP(A55,Data!$A$11:$AL$142,Basis!$B$7,FALSE)=0,0,VLOOKUP(A55,Data!$A$11:$AL$142,Basis!$B$7,FALSE))</f>
        <v>631.75</v>
      </c>
      <c r="C55" s="16"/>
      <c r="D55" s="16">
        <f>IF(VLOOKUP(A55,Data!$A$11:$AL$142,Basis!$D$7,FALSE)=0,0,VLOOKUP(A55,Data!$A$11:$AL$142,Basis!$D$7,FALSE))</f>
        <v>621.75</v>
      </c>
      <c r="E55" s="16"/>
      <c r="F55" s="16">
        <f t="shared" si="0"/>
        <v>10</v>
      </c>
      <c r="G55" s="16"/>
    </row>
    <row r="56" spans="1:7" x14ac:dyDescent="0.25">
      <c r="A56" s="15">
        <f>Data!A140</f>
        <v>45566</v>
      </c>
      <c r="B56" s="16">
        <f>IF(VLOOKUP(A56,Data!$A$11:$AL$142,Basis!$B$7,FALSE)=0,0,VLOOKUP(A56,Data!$A$11:$AL$142,Basis!$B$7,FALSE))</f>
        <v>0</v>
      </c>
      <c r="C56" s="16"/>
      <c r="D56" s="16">
        <f>IF(VLOOKUP(A56,Data!$A$11:$AL$142,Basis!$D$7,FALSE)=0,0,VLOOKUP(A56,Data!$A$11:$AL$142,Basis!$D$7,FALSE))</f>
        <v>0</v>
      </c>
      <c r="E56" s="16"/>
      <c r="F56" s="16" t="str">
        <f t="shared" si="0"/>
        <v/>
      </c>
      <c r="G56" s="16"/>
    </row>
    <row r="57" spans="1:7" x14ac:dyDescent="0.25">
      <c r="A57" s="15">
        <f>Data!A141</f>
        <v>45597</v>
      </c>
      <c r="B57" s="16">
        <f>IF(VLOOKUP(A57,Data!$A$11:$AL$142,Basis!$B$7,FALSE)=0,0,VLOOKUP(A57,Data!$A$11:$AL$142,Basis!$B$7,FALSE))</f>
        <v>0</v>
      </c>
      <c r="C57" s="16"/>
      <c r="D57" s="16">
        <f>IF(VLOOKUP(A57,Data!$A$11:$AL$142,Basis!$D$7,FALSE)=0,0,VLOOKUP(A57,Data!$A$11:$AL$142,Basis!$D$7,FALSE))</f>
        <v>0</v>
      </c>
      <c r="E57" s="16"/>
      <c r="F57" s="16" t="str">
        <f t="shared" si="0"/>
        <v/>
      </c>
      <c r="G57" s="16"/>
    </row>
    <row r="58" spans="1:7" x14ac:dyDescent="0.25">
      <c r="A58" s="15">
        <f>Data!A142</f>
        <v>45627</v>
      </c>
      <c r="B58" s="16">
        <f>IF(VLOOKUP(A58,Data!$A$11:$AL$142,Basis!$B$7,FALSE)=0,0,VLOOKUP(A58,Data!$A$11:$AL$142,Basis!$B$7,FALSE))</f>
        <v>0</v>
      </c>
      <c r="C58" s="16"/>
      <c r="D58" s="16">
        <f>IF(VLOOKUP(A58,Data!$A$11:$AL$142,Basis!$D$7,FALSE)=0,0,VLOOKUP(A58,Data!$A$11:$AL$142,Basis!$D$7,FALSE))</f>
        <v>0</v>
      </c>
      <c r="E58" s="16"/>
      <c r="F58" s="16" t="str">
        <f t="shared" si="0"/>
        <v/>
      </c>
      <c r="G58" s="16"/>
    </row>
    <row r="59" spans="1:7" x14ac:dyDescent="0.25">
      <c r="A59" s="15"/>
      <c r="B59" s="16"/>
      <c r="C59" s="16"/>
      <c r="D59" s="16"/>
      <c r="E59" s="16"/>
      <c r="F59" s="16"/>
      <c r="G59" s="16"/>
    </row>
    <row r="60" spans="1:7" x14ac:dyDescent="0.25">
      <c r="A60" s="12" t="s">
        <v>16</v>
      </c>
      <c r="B60" s="16">
        <f>ROUNDUP(MAX(B11:B58),-1)+10</f>
        <v>1290</v>
      </c>
      <c r="C60" s="16"/>
      <c r="D60" s="16">
        <f>ROUNDUP(MAX(D11:D58),-1)+10</f>
        <v>1260</v>
      </c>
      <c r="E60" s="16"/>
      <c r="F60" s="16">
        <f>ROUNDUP(MAX(F11:F58),-1)+10</f>
        <v>60</v>
      </c>
      <c r="G60" s="16"/>
    </row>
    <row r="61" spans="1:7" x14ac:dyDescent="0.25">
      <c r="A61" s="12" t="s">
        <v>17</v>
      </c>
      <c r="B61" s="16">
        <f>ROUNDDOWN(MIN(B11:B58),-1)-10</f>
        <v>-10</v>
      </c>
      <c r="C61" s="16"/>
      <c r="D61" s="16">
        <f>ROUNDDOWN(MIN(D11:D58),-1)-10</f>
        <v>-10</v>
      </c>
      <c r="E61" s="16"/>
      <c r="F61" s="16">
        <f>ROUNDDOWN(MIN(F11:F58),-1)-10</f>
        <v>-80</v>
      </c>
      <c r="G61" s="16"/>
    </row>
    <row r="62" spans="1:7" x14ac:dyDescent="0.25">
      <c r="A62" s="12" t="s">
        <v>18</v>
      </c>
      <c r="B62" s="16">
        <f>ROUNDUP(((B60-B61)/10),-1)</f>
        <v>130</v>
      </c>
      <c r="C62" s="16"/>
      <c r="D62" s="16">
        <f>ROUNDUP(((D60-D61)/10),-1)</f>
        <v>130</v>
      </c>
      <c r="E62" s="16"/>
      <c r="F62" s="16">
        <f>ROUNDUP(((F60-F61)/10),-1)</f>
        <v>20</v>
      </c>
      <c r="G62" s="16"/>
    </row>
    <row r="63" spans="1:7" x14ac:dyDescent="0.25">
      <c r="A63" s="8"/>
      <c r="B63" s="3"/>
      <c r="C63" s="3"/>
      <c r="D63" s="3"/>
      <c r="E63" s="3"/>
      <c r="F63" s="3"/>
      <c r="G63" s="3"/>
    </row>
    <row r="64" spans="1:7" x14ac:dyDescent="0.25">
      <c r="A64" s="8"/>
      <c r="B64" s="3"/>
      <c r="C64" s="3"/>
      <c r="D64" s="3"/>
      <c r="E64" s="3"/>
      <c r="F64" s="3"/>
      <c r="G64" s="3"/>
    </row>
    <row r="65" spans="1:7" x14ac:dyDescent="0.25">
      <c r="A65" s="8"/>
      <c r="B65" s="3"/>
      <c r="C65" s="3"/>
      <c r="D65" s="3"/>
      <c r="E65" s="3"/>
      <c r="F65" s="3"/>
      <c r="G65" s="3"/>
    </row>
    <row r="66" spans="1:7" x14ac:dyDescent="0.25">
      <c r="A66" s="8"/>
      <c r="B66" s="3"/>
      <c r="C66" s="3"/>
      <c r="D66" s="3"/>
      <c r="E66" s="3"/>
      <c r="F66" s="3"/>
      <c r="G66" s="3"/>
    </row>
    <row r="67" spans="1:7" x14ac:dyDescent="0.25">
      <c r="A67" s="8"/>
      <c r="B67" s="3"/>
      <c r="C67" s="3"/>
      <c r="D67" s="3"/>
      <c r="E67" s="3"/>
      <c r="F67" s="3"/>
      <c r="G67" s="3"/>
    </row>
    <row r="68" spans="1:7" x14ac:dyDescent="0.25">
      <c r="A68" s="8"/>
      <c r="B68" s="3"/>
      <c r="C68" s="3"/>
      <c r="D68" s="3"/>
      <c r="E68" s="3"/>
      <c r="F68" s="3"/>
      <c r="G68" s="3"/>
    </row>
    <row r="69" spans="1:7" x14ac:dyDescent="0.25">
      <c r="A69" s="8"/>
      <c r="B69" s="3"/>
      <c r="C69" s="3"/>
      <c r="D69" s="3"/>
      <c r="E69" s="3"/>
      <c r="F69" s="3"/>
      <c r="G69" s="3"/>
    </row>
    <row r="70" spans="1:7" x14ac:dyDescent="0.25">
      <c r="A70" s="8"/>
      <c r="B70" s="3"/>
      <c r="C70" s="3"/>
      <c r="D70" s="3"/>
      <c r="E70" s="3"/>
      <c r="F70" s="3"/>
      <c r="G70" s="3"/>
    </row>
    <row r="71" spans="1:7" x14ac:dyDescent="0.25">
      <c r="A71" s="8"/>
      <c r="B71" s="3"/>
      <c r="C71" s="3"/>
      <c r="D71" s="3"/>
      <c r="E71" s="3"/>
      <c r="F71" s="3"/>
      <c r="G71" s="3"/>
    </row>
    <row r="72" spans="1:7" x14ac:dyDescent="0.25">
      <c r="A72" s="8"/>
      <c r="B72" s="3"/>
      <c r="C72" s="3"/>
      <c r="D72" s="3"/>
      <c r="E72" s="3"/>
      <c r="F72" s="3"/>
      <c r="G72" s="3"/>
    </row>
    <row r="73" spans="1:7" x14ac:dyDescent="0.25">
      <c r="A73" s="8"/>
      <c r="B73" s="3"/>
      <c r="C73" s="3"/>
      <c r="D73" s="3"/>
      <c r="E73" s="3"/>
      <c r="F73" s="3"/>
      <c r="G73" s="3"/>
    </row>
    <row r="74" spans="1:7" x14ac:dyDescent="0.25">
      <c r="A74" s="8"/>
      <c r="B74" s="3"/>
      <c r="C74" s="3"/>
      <c r="D74" s="3"/>
      <c r="E74" s="3"/>
      <c r="F74" s="3"/>
      <c r="G74" s="3"/>
    </row>
    <row r="75" spans="1:7" x14ac:dyDescent="0.25">
      <c r="A75" s="8"/>
      <c r="B75" s="3"/>
      <c r="C75" s="3"/>
      <c r="D75" s="3"/>
      <c r="E75" s="3"/>
      <c r="F75" s="3"/>
      <c r="G75" s="3"/>
    </row>
    <row r="76" spans="1:7" x14ac:dyDescent="0.25">
      <c r="A76" s="8"/>
      <c r="B76" s="3"/>
      <c r="C76" s="3"/>
      <c r="D76" s="3"/>
      <c r="E76" s="3"/>
      <c r="F76" s="3"/>
      <c r="G76" s="3"/>
    </row>
    <row r="77" spans="1:7" x14ac:dyDescent="0.25">
      <c r="A77" s="8"/>
      <c r="B77" s="3"/>
      <c r="C77" s="3"/>
      <c r="D77" s="3"/>
      <c r="E77" s="3"/>
      <c r="F77" s="3"/>
      <c r="G77" s="3"/>
    </row>
    <row r="78" spans="1:7" x14ac:dyDescent="0.25">
      <c r="A78" s="8"/>
      <c r="B78" s="3"/>
      <c r="C78" s="3"/>
      <c r="D78" s="3"/>
      <c r="E78" s="3"/>
      <c r="F78" s="3"/>
      <c r="G78" s="3"/>
    </row>
    <row r="79" spans="1:7" x14ac:dyDescent="0.25">
      <c r="A79" s="8"/>
      <c r="B79" s="3"/>
      <c r="C79" s="3"/>
      <c r="D79" s="3"/>
      <c r="E79" s="3"/>
      <c r="F79" s="3"/>
      <c r="G79" s="3"/>
    </row>
    <row r="80" spans="1:7" x14ac:dyDescent="0.25">
      <c r="A80" s="8"/>
      <c r="B80" s="3"/>
      <c r="C80" s="3"/>
      <c r="D80" s="3"/>
      <c r="E80" s="3"/>
      <c r="F80" s="3"/>
      <c r="G80" s="3"/>
    </row>
    <row r="81" spans="1:7" x14ac:dyDescent="0.25">
      <c r="A81" s="8"/>
      <c r="B81" s="3"/>
      <c r="C81" s="3"/>
      <c r="D81" s="3"/>
      <c r="E81" s="3"/>
      <c r="F81" s="3"/>
      <c r="G81" s="3"/>
    </row>
    <row r="82" spans="1:7" x14ac:dyDescent="0.25">
      <c r="A82" s="8"/>
      <c r="B82" s="3"/>
      <c r="C82" s="3"/>
      <c r="D82" s="3"/>
      <c r="E82" s="3"/>
      <c r="F82" s="3"/>
      <c r="G82" s="3"/>
    </row>
    <row r="83" spans="1:7" x14ac:dyDescent="0.25">
      <c r="A83" s="8"/>
      <c r="B83" s="3"/>
      <c r="C83" s="3"/>
      <c r="D83" s="3"/>
      <c r="E83" s="3"/>
      <c r="F83" s="3"/>
      <c r="G83" s="3"/>
    </row>
    <row r="84" spans="1:7" x14ac:dyDescent="0.25">
      <c r="A84" s="8"/>
      <c r="B84" s="3"/>
      <c r="C84" s="3"/>
      <c r="D84" s="3"/>
      <c r="E84" s="3"/>
      <c r="F84" s="3"/>
      <c r="G84" s="3"/>
    </row>
    <row r="85" spans="1:7" x14ac:dyDescent="0.25">
      <c r="A85" s="8"/>
      <c r="B85" s="3"/>
      <c r="C85" s="3"/>
      <c r="D85" s="3"/>
      <c r="E85" s="3"/>
      <c r="F85" s="3"/>
      <c r="G85" s="3"/>
    </row>
    <row r="86" spans="1:7" x14ac:dyDescent="0.25">
      <c r="A86" s="8"/>
      <c r="B86" s="3"/>
      <c r="C86" s="3"/>
      <c r="D86" s="3"/>
      <c r="E86" s="3"/>
      <c r="F86" s="3"/>
      <c r="G86" s="3"/>
    </row>
    <row r="87" spans="1:7" x14ac:dyDescent="0.25">
      <c r="A87" s="8"/>
      <c r="B87" s="3"/>
      <c r="C87" s="3"/>
      <c r="D87" s="3"/>
      <c r="E87" s="3"/>
      <c r="F87" s="3"/>
      <c r="G87" s="3"/>
    </row>
    <row r="88" spans="1:7" x14ac:dyDescent="0.25">
      <c r="A88" s="8"/>
      <c r="B88" s="3"/>
      <c r="C88" s="3"/>
      <c r="D88" s="3"/>
      <c r="E88" s="3"/>
      <c r="F88" s="3"/>
      <c r="G88" s="3"/>
    </row>
    <row r="89" spans="1:7" x14ac:dyDescent="0.25">
      <c r="A89" s="8"/>
      <c r="B89" s="3"/>
      <c r="C89" s="3"/>
      <c r="D89" s="3"/>
      <c r="E89" s="3"/>
      <c r="F89" s="3"/>
      <c r="G89" s="3"/>
    </row>
    <row r="90" spans="1:7" x14ac:dyDescent="0.25">
      <c r="A90" s="8"/>
      <c r="B90" s="3"/>
      <c r="C90" s="3"/>
      <c r="D90" s="3"/>
      <c r="E90" s="3"/>
      <c r="F90" s="3"/>
      <c r="G90" s="3"/>
    </row>
    <row r="91" spans="1:7" x14ac:dyDescent="0.25">
      <c r="A91" s="8"/>
      <c r="B91" s="3"/>
      <c r="C91" s="3"/>
      <c r="D91" s="3"/>
      <c r="E91" s="3"/>
      <c r="F91" s="3"/>
      <c r="G91" s="3"/>
    </row>
    <row r="92" spans="1:7" x14ac:dyDescent="0.25">
      <c r="A92" s="8"/>
      <c r="B92" s="3"/>
      <c r="C92" s="3"/>
      <c r="D92" s="3"/>
      <c r="E92" s="3"/>
      <c r="F92" s="3"/>
      <c r="G92" s="3"/>
    </row>
    <row r="93" spans="1:7" x14ac:dyDescent="0.25">
      <c r="A93" s="8"/>
      <c r="B93" s="3"/>
      <c r="C93" s="3"/>
      <c r="D93" s="3"/>
      <c r="E93" s="3"/>
      <c r="F93" s="3"/>
      <c r="G93" s="3"/>
    </row>
    <row r="94" spans="1:7" x14ac:dyDescent="0.25">
      <c r="A94" s="8"/>
      <c r="B94" s="3"/>
      <c r="C94" s="3"/>
      <c r="D94" s="3"/>
      <c r="E94" s="3"/>
      <c r="F94" s="3"/>
      <c r="G94" s="3"/>
    </row>
    <row r="95" spans="1:7" x14ac:dyDescent="0.25">
      <c r="A95" s="8"/>
      <c r="B95" s="3"/>
      <c r="C95" s="3"/>
      <c r="D95" s="3"/>
      <c r="E95" s="3"/>
      <c r="F95" s="3"/>
      <c r="G95" s="3"/>
    </row>
    <row r="96" spans="1:7" x14ac:dyDescent="0.25">
      <c r="A96" s="8"/>
      <c r="B96" s="3"/>
      <c r="C96" s="3"/>
      <c r="D96" s="3"/>
      <c r="E96" s="3"/>
      <c r="F96" s="3"/>
      <c r="G96" s="3"/>
    </row>
    <row r="97" spans="1:7" x14ac:dyDescent="0.25">
      <c r="A97" s="8"/>
      <c r="B97" s="3"/>
      <c r="C97" s="3"/>
      <c r="D97" s="3"/>
      <c r="E97" s="3"/>
      <c r="F97" s="3"/>
      <c r="G97" s="3"/>
    </row>
    <row r="98" spans="1:7" x14ac:dyDescent="0.25">
      <c r="A98" s="8"/>
      <c r="B98" s="3"/>
      <c r="C98" s="3"/>
      <c r="D98" s="3"/>
      <c r="E98" s="3"/>
      <c r="F98" s="3"/>
      <c r="G98" s="3"/>
    </row>
    <row r="99" spans="1:7" x14ac:dyDescent="0.25">
      <c r="A99" s="8"/>
      <c r="B99" s="3"/>
      <c r="C99" s="3"/>
      <c r="D99" s="3"/>
      <c r="E99" s="3"/>
      <c r="F99" s="3"/>
      <c r="G99" s="3"/>
    </row>
    <row r="100" spans="1:7" x14ac:dyDescent="0.25">
      <c r="A100" s="8"/>
      <c r="B100" s="3"/>
      <c r="C100" s="3"/>
      <c r="D100" s="3"/>
      <c r="E100" s="3"/>
      <c r="F100" s="3"/>
      <c r="G100" s="3"/>
    </row>
    <row r="101" spans="1:7" x14ac:dyDescent="0.25">
      <c r="A101" s="8"/>
      <c r="B101" s="3"/>
      <c r="C101" s="3"/>
      <c r="D101" s="3"/>
      <c r="E101" s="3"/>
      <c r="F101" s="3"/>
      <c r="G101" s="3"/>
    </row>
    <row r="102" spans="1:7" x14ac:dyDescent="0.25">
      <c r="A102" s="8"/>
      <c r="B102" s="3"/>
      <c r="C102" s="3"/>
      <c r="D102" s="3"/>
      <c r="E102" s="3"/>
      <c r="F102" s="3"/>
      <c r="G102" s="3"/>
    </row>
    <row r="103" spans="1:7" x14ac:dyDescent="0.25">
      <c r="A103" s="8"/>
      <c r="B103" s="3"/>
      <c r="C103" s="3"/>
      <c r="D103" s="3"/>
      <c r="E103" s="3"/>
      <c r="F103" s="3"/>
      <c r="G103" s="3"/>
    </row>
    <row r="104" spans="1:7" x14ac:dyDescent="0.25">
      <c r="A104" s="8"/>
      <c r="B104" s="3"/>
      <c r="C104" s="3"/>
      <c r="D104" s="3"/>
      <c r="E104" s="3"/>
      <c r="F104" s="3"/>
      <c r="G104" s="3"/>
    </row>
    <row r="105" spans="1:7" x14ac:dyDescent="0.25">
      <c r="A105" s="8"/>
      <c r="B105" s="3"/>
      <c r="C105" s="3"/>
      <c r="D105" s="3"/>
      <c r="E105" s="3"/>
      <c r="F105" s="3"/>
      <c r="G105" s="3"/>
    </row>
    <row r="106" spans="1:7" x14ac:dyDescent="0.25">
      <c r="A106" s="8"/>
      <c r="B106" s="3"/>
      <c r="C106" s="3"/>
      <c r="D106" s="3"/>
      <c r="E106" s="3"/>
      <c r="F106" s="3"/>
      <c r="G106" s="3"/>
    </row>
    <row r="107" spans="1:7" x14ac:dyDescent="0.25">
      <c r="A107" s="8"/>
      <c r="B107" s="3"/>
      <c r="C107" s="3"/>
      <c r="D107" s="3"/>
      <c r="E107" s="3"/>
      <c r="F107" s="3"/>
      <c r="G107" s="3"/>
    </row>
    <row r="108" spans="1:7" x14ac:dyDescent="0.25">
      <c r="A108" s="8"/>
      <c r="B108" s="3"/>
      <c r="C108" s="3"/>
      <c r="D108" s="3"/>
      <c r="E108" s="3"/>
      <c r="F108" s="3"/>
      <c r="G108" s="3"/>
    </row>
    <row r="109" spans="1:7" x14ac:dyDescent="0.25">
      <c r="A109" s="8"/>
      <c r="B109" s="3"/>
      <c r="C109" s="3"/>
      <c r="D109" s="3"/>
      <c r="E109" s="3"/>
      <c r="F109" s="3"/>
      <c r="G109" s="3"/>
    </row>
    <row r="110" spans="1:7" x14ac:dyDescent="0.25">
      <c r="A110" s="8"/>
      <c r="B110" s="3"/>
      <c r="C110" s="3"/>
      <c r="D110" s="3"/>
      <c r="E110" s="3"/>
      <c r="F110" s="3"/>
      <c r="G110" s="3"/>
    </row>
    <row r="111" spans="1:7" x14ac:dyDescent="0.25">
      <c r="A111" s="8"/>
      <c r="B111" s="3"/>
      <c r="C111" s="3"/>
      <c r="D111" s="3"/>
      <c r="E111" s="3"/>
      <c r="F111" s="3"/>
      <c r="G111" s="3"/>
    </row>
    <row r="112" spans="1:7" x14ac:dyDescent="0.25">
      <c r="A112" s="8"/>
      <c r="B112" s="3"/>
      <c r="C112" s="3"/>
      <c r="D112" s="3"/>
      <c r="E112" s="3"/>
      <c r="F112" s="3"/>
      <c r="G112" s="3"/>
    </row>
    <row r="113" spans="1:7" x14ac:dyDescent="0.25">
      <c r="A113" s="8"/>
      <c r="B113" s="3"/>
      <c r="C113" s="3"/>
      <c r="D113" s="3"/>
      <c r="E113" s="3"/>
      <c r="F113" s="3"/>
      <c r="G113" s="3"/>
    </row>
    <row r="114" spans="1:7" x14ac:dyDescent="0.25">
      <c r="A114" s="8"/>
      <c r="B114" s="3"/>
      <c r="C114" s="3"/>
      <c r="D114" s="3"/>
      <c r="E114" s="3"/>
      <c r="F114" s="3"/>
      <c r="G114" s="3"/>
    </row>
    <row r="115" spans="1:7" x14ac:dyDescent="0.25">
      <c r="A115" s="8"/>
      <c r="B115" s="3"/>
      <c r="C115" s="3"/>
      <c r="D115" s="3"/>
      <c r="E115" s="3"/>
      <c r="F115" s="3"/>
      <c r="G115" s="3"/>
    </row>
    <row r="116" spans="1:7" x14ac:dyDescent="0.25">
      <c r="A116" s="8"/>
      <c r="B116" s="3"/>
      <c r="C116" s="3"/>
      <c r="D116" s="3"/>
      <c r="E116" s="3"/>
      <c r="F116" s="3"/>
      <c r="G116" s="3"/>
    </row>
    <row r="117" spans="1:7" x14ac:dyDescent="0.25">
      <c r="A117" s="8"/>
      <c r="B117" s="3"/>
      <c r="C117" s="3"/>
      <c r="D117" s="3"/>
      <c r="E117" s="3"/>
      <c r="F117" s="3"/>
      <c r="G117" s="3"/>
    </row>
    <row r="118" spans="1:7" x14ac:dyDescent="0.25">
      <c r="A118" s="8"/>
      <c r="B118" s="3"/>
      <c r="C118" s="3"/>
      <c r="D118" s="3"/>
      <c r="E118" s="3"/>
      <c r="F118" s="3"/>
      <c r="G118" s="3"/>
    </row>
    <row r="119" spans="1:7" x14ac:dyDescent="0.25">
      <c r="A119" s="8"/>
      <c r="B119" s="3"/>
      <c r="C119" s="3"/>
      <c r="D119" s="3"/>
      <c r="E119" s="3"/>
      <c r="F119" s="3"/>
      <c r="G119" s="3"/>
    </row>
    <row r="120" spans="1:7" x14ac:dyDescent="0.25">
      <c r="A120" s="8"/>
      <c r="B120" s="3"/>
      <c r="C120" s="3"/>
      <c r="D120" s="3"/>
      <c r="E120" s="3"/>
      <c r="F120" s="3"/>
      <c r="G120" s="3"/>
    </row>
    <row r="121" spans="1:7" x14ac:dyDescent="0.25">
      <c r="A121" s="8"/>
      <c r="B121" s="3"/>
      <c r="C121" s="3"/>
      <c r="D121" s="3"/>
      <c r="E121" s="3"/>
      <c r="F121" s="3"/>
      <c r="G121" s="3"/>
    </row>
    <row r="122" spans="1:7" x14ac:dyDescent="0.25">
      <c r="A122" s="8"/>
      <c r="B122" s="3"/>
      <c r="C122" s="3"/>
      <c r="D122" s="3"/>
      <c r="E122" s="3"/>
      <c r="F122" s="3"/>
      <c r="G122" s="3"/>
    </row>
    <row r="123" spans="1:7" x14ac:dyDescent="0.25">
      <c r="A123" s="8"/>
      <c r="B123" s="3"/>
      <c r="C123" s="3"/>
      <c r="D123" s="3"/>
      <c r="E123" s="3"/>
      <c r="F123" s="3"/>
      <c r="G123" s="3"/>
    </row>
    <row r="124" spans="1:7" x14ac:dyDescent="0.25">
      <c r="A124" s="8"/>
      <c r="B124" s="3"/>
      <c r="C124" s="3"/>
      <c r="D124" s="3"/>
      <c r="E124" s="3"/>
      <c r="F124" s="3"/>
      <c r="G124" s="3"/>
    </row>
    <row r="125" spans="1:7" x14ac:dyDescent="0.25">
      <c r="A125" s="8"/>
      <c r="B125" s="3"/>
      <c r="C125" s="3"/>
      <c r="D125" s="3"/>
      <c r="E125" s="3"/>
      <c r="F125" s="3"/>
      <c r="G125" s="3"/>
    </row>
    <row r="126" spans="1:7" x14ac:dyDescent="0.25">
      <c r="A126" s="8"/>
      <c r="B126" s="3"/>
      <c r="C126" s="3"/>
      <c r="D126" s="3"/>
      <c r="E126" s="3"/>
      <c r="F126" s="3"/>
      <c r="G126" s="3"/>
    </row>
    <row r="127" spans="1:7" x14ac:dyDescent="0.25">
      <c r="A127" s="8"/>
      <c r="B127" s="3"/>
      <c r="C127" s="3"/>
      <c r="D127" s="3"/>
      <c r="E127" s="3"/>
      <c r="F127" s="3"/>
      <c r="G127" s="3"/>
    </row>
    <row r="128" spans="1:7" x14ac:dyDescent="0.25">
      <c r="A128" s="8"/>
      <c r="B128" s="3"/>
      <c r="C128" s="3"/>
      <c r="D128" s="3"/>
      <c r="E128" s="3"/>
      <c r="F128" s="3"/>
      <c r="G128" s="3"/>
    </row>
    <row r="129" spans="1:7" x14ac:dyDescent="0.25">
      <c r="A129" s="8"/>
      <c r="B129" s="3"/>
      <c r="C129" s="3"/>
      <c r="D129" s="3"/>
      <c r="E129" s="3"/>
      <c r="F129" s="3"/>
      <c r="G129" s="3"/>
    </row>
    <row r="130" spans="1:7" x14ac:dyDescent="0.25">
      <c r="A130" s="8"/>
      <c r="B130" s="3"/>
      <c r="C130" s="3"/>
      <c r="D130" s="3"/>
      <c r="E130" s="3"/>
      <c r="F130" s="3"/>
      <c r="G130" s="3"/>
    </row>
    <row r="131" spans="1:7" x14ac:dyDescent="0.25">
      <c r="A131" s="8"/>
      <c r="B131" s="3"/>
      <c r="C131" s="3"/>
      <c r="D131" s="3"/>
      <c r="E131" s="3"/>
      <c r="F131" s="3"/>
      <c r="G131" s="3"/>
    </row>
    <row r="132" spans="1:7" x14ac:dyDescent="0.25">
      <c r="A132" s="8"/>
      <c r="B132" s="3"/>
      <c r="C132" s="3"/>
      <c r="D132" s="3"/>
      <c r="E132" s="3"/>
      <c r="F132" s="3"/>
      <c r="G132" s="3"/>
    </row>
    <row r="133" spans="1:7" x14ac:dyDescent="0.25">
      <c r="A133" s="8"/>
      <c r="B133" s="3"/>
      <c r="C133" s="3"/>
      <c r="D133" s="3"/>
      <c r="E133" s="3"/>
      <c r="F133" s="3"/>
      <c r="G133" s="3"/>
    </row>
    <row r="134" spans="1:7" x14ac:dyDescent="0.25">
      <c r="A134" s="8"/>
      <c r="B134" s="3"/>
      <c r="C134" s="3"/>
      <c r="D134" s="3"/>
      <c r="E134" s="3"/>
      <c r="F134" s="3"/>
      <c r="G134" s="3"/>
    </row>
    <row r="135" spans="1:7" x14ac:dyDescent="0.25">
      <c r="A135" s="8"/>
      <c r="B135" s="3"/>
      <c r="C135" s="3"/>
      <c r="D135" s="3"/>
      <c r="E135" s="3"/>
      <c r="F135" s="3"/>
      <c r="G135" s="3"/>
    </row>
    <row r="136" spans="1:7" x14ac:dyDescent="0.25">
      <c r="A136" s="8"/>
      <c r="B136" s="3"/>
      <c r="C136" s="3"/>
      <c r="D136" s="3"/>
      <c r="E136" s="3"/>
      <c r="F136" s="3"/>
      <c r="G136" s="3"/>
    </row>
    <row r="137" spans="1:7" x14ac:dyDescent="0.25">
      <c r="A137" s="8"/>
      <c r="B137" s="3"/>
      <c r="C137" s="3"/>
      <c r="D137" s="3"/>
      <c r="E137" s="3"/>
      <c r="F137" s="3"/>
      <c r="G137" s="3"/>
    </row>
    <row r="138" spans="1:7" x14ac:dyDescent="0.25">
      <c r="A138" s="8"/>
      <c r="B138" s="3"/>
      <c r="C138" s="3"/>
      <c r="D138" s="3"/>
      <c r="E138" s="3"/>
      <c r="F138" s="3"/>
      <c r="G138" s="3"/>
    </row>
    <row r="139" spans="1:7" x14ac:dyDescent="0.25">
      <c r="A139" s="8"/>
      <c r="B139" s="3"/>
      <c r="C139" s="3"/>
      <c r="D139" s="3"/>
      <c r="E139" s="3"/>
      <c r="F139" s="3"/>
      <c r="G139" s="3"/>
    </row>
    <row r="140" spans="1:7" x14ac:dyDescent="0.25">
      <c r="A140" s="8"/>
      <c r="B140" s="3"/>
      <c r="C140" s="3"/>
      <c r="D140" s="3"/>
      <c r="E140" s="3"/>
      <c r="F140" s="3"/>
      <c r="G140" s="3"/>
    </row>
    <row r="141" spans="1:7" x14ac:dyDescent="0.25">
      <c r="A141" s="8"/>
      <c r="B141" s="3"/>
      <c r="C141" s="3"/>
      <c r="D141" s="3"/>
      <c r="E141" s="3"/>
      <c r="F141" s="3"/>
      <c r="G141" s="3"/>
    </row>
    <row r="142" spans="1:7" x14ac:dyDescent="0.25">
      <c r="A142" s="8"/>
      <c r="B142" s="3"/>
      <c r="C142" s="3"/>
      <c r="D142" s="3"/>
      <c r="E142" s="3"/>
      <c r="F142" s="3"/>
      <c r="G142" s="3"/>
    </row>
  </sheetData>
  <mergeCells count="2">
    <mergeCell ref="J3:N3"/>
    <mergeCell ref="J7:N7"/>
  </mergeCell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="Select Item from Drop-down List">
          <x14:formula1>
            <xm:f>Codes!$A$2:$A$6</xm:f>
          </x14:formula1>
          <xm:sqref>C8 E8</xm:sqref>
        </x14:dataValidation>
        <x14:dataValidation type="list" allowBlank="1" showErrorMessage="1" prompt="Select Item from Drop-down List">
          <x14:formula1>
            <xm:f>Codes!$A$2:$A$12</xm:f>
          </x14:formula1>
          <xm:sqref>J7</xm:sqref>
        </x14:dataValidation>
        <x14:dataValidation type="list" allowBlank="1" showErrorMessage="1" prompt="Select Item from Drop-down List">
          <x14:formula1>
            <xm:f>Codes!$A$13:$A$38</xm:f>
          </x14:formula1>
          <xm:sqref>J3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P142"/>
  <sheetViews>
    <sheetView showGridLines="0" topLeftCell="H1" workbookViewId="0">
      <selection activeCell="J3" sqref="J3:N3"/>
    </sheetView>
  </sheetViews>
  <sheetFormatPr defaultRowHeight="15" x14ac:dyDescent="0.25"/>
  <cols>
    <col min="1" max="1" width="8.7109375" hidden="1" customWidth="1"/>
    <col min="2" max="2" width="21.42578125" hidden="1" customWidth="1"/>
    <col min="3" max="3" width="5" hidden="1" customWidth="1"/>
    <col min="4" max="4" width="21.42578125" hidden="1" customWidth="1"/>
    <col min="5" max="5" width="8.7109375" hidden="1" customWidth="1"/>
    <col min="6" max="7" width="21.42578125" hidden="1" customWidth="1"/>
    <col min="8" max="8" width="4.28515625" customWidth="1"/>
    <col min="14" max="14" width="4.42578125" customWidth="1"/>
    <col min="17" max="17" width="9.140625" customWidth="1"/>
  </cols>
  <sheetData>
    <row r="1" spans="1:16" x14ac:dyDescent="0.25">
      <c r="I1" s="27" t="s">
        <v>132</v>
      </c>
    </row>
    <row r="2" spans="1:16" ht="15.75" thickBot="1" x14ac:dyDescent="0.3">
      <c r="C2" s="4" t="s">
        <v>22</v>
      </c>
    </row>
    <row r="3" spans="1:16" ht="15.75" thickBot="1" x14ac:dyDescent="0.3">
      <c r="C3" s="4"/>
      <c r="I3" s="1" t="s">
        <v>138</v>
      </c>
      <c r="J3" s="59" t="s">
        <v>99</v>
      </c>
      <c r="K3" s="60"/>
      <c r="L3" s="60"/>
      <c r="M3" s="60"/>
      <c r="N3" s="61"/>
    </row>
    <row r="4" spans="1:16" x14ac:dyDescent="0.25">
      <c r="C4" s="4"/>
      <c r="I4" s="1"/>
    </row>
    <row r="5" spans="1:16" x14ac:dyDescent="0.25">
      <c r="C5" s="4"/>
      <c r="I5" s="1" t="s">
        <v>128</v>
      </c>
    </row>
    <row r="6" spans="1:16" ht="15.75" thickBot="1" x14ac:dyDescent="0.3">
      <c r="I6" s="1"/>
    </row>
    <row r="7" spans="1:16" ht="15.75" thickBot="1" x14ac:dyDescent="0.3">
      <c r="B7" s="11">
        <f>VLOOKUP(J3,Codes!A2:B38,2,FALSE)</f>
        <v>2</v>
      </c>
      <c r="C7" s="11"/>
      <c r="D7" s="11">
        <f>VLOOKUP(J7,Codes!A2:B38,2,FALSE)</f>
        <v>3</v>
      </c>
      <c r="E7" s="11"/>
      <c r="F7" t="str">
        <f>J3</f>
        <v>MGEX Hard Red Spring Wheat Futures</v>
      </c>
      <c r="I7" s="1" t="s">
        <v>139</v>
      </c>
      <c r="J7" s="62" t="s">
        <v>97</v>
      </c>
      <c r="K7" s="63"/>
      <c r="L7" s="63"/>
      <c r="M7" s="63"/>
      <c r="N7" s="64"/>
    </row>
    <row r="8" spans="1:16" x14ac:dyDescent="0.25">
      <c r="B8" t="str">
        <f>J3</f>
        <v>MGEX Hard Red Spring Wheat Futures</v>
      </c>
      <c r="C8" s="24"/>
      <c r="D8" t="str">
        <f>J7</f>
        <v>KCBT  Hard Red Winter Wheat Futures</v>
      </c>
      <c r="E8" s="24"/>
      <c r="F8" s="7" t="s">
        <v>128</v>
      </c>
      <c r="G8" s="7"/>
      <c r="O8" s="4"/>
      <c r="P8" s="4"/>
    </row>
    <row r="9" spans="1:16" x14ac:dyDescent="0.25">
      <c r="A9" s="12"/>
      <c r="B9" s="11"/>
      <c r="C9" s="11"/>
      <c r="D9" s="11"/>
      <c r="E9" s="11"/>
      <c r="F9" t="str">
        <f>J7</f>
        <v>KCBT  Hard Red Winter Wheat Futures</v>
      </c>
      <c r="P9" s="4"/>
    </row>
    <row r="10" spans="1:16" x14ac:dyDescent="0.25">
      <c r="A10" s="13" t="s">
        <v>1</v>
      </c>
      <c r="B10" s="14"/>
      <c r="C10" s="11"/>
      <c r="D10" s="14"/>
      <c r="E10" s="11"/>
      <c r="F10" s="14" t="s">
        <v>129</v>
      </c>
      <c r="G10" s="11"/>
      <c r="I10" s="1"/>
      <c r="P10" s="4"/>
    </row>
    <row r="11" spans="1:16" x14ac:dyDescent="0.25">
      <c r="A11" s="15">
        <f>Data!A95</f>
        <v>44197</v>
      </c>
      <c r="B11" s="16">
        <f>IF(VLOOKUP(A11,Data!$A$11:$AL$142,Spreads!$B$7,FALSE)=0,"",VLOOKUP(A11,Data!$A$11:$AL$142,Spreads!$B$7,FALSE))</f>
        <v>633.5</v>
      </c>
      <c r="C11" s="16"/>
      <c r="D11" s="16">
        <f>IF(VLOOKUP(A11,Data!$A$11:$AL$142,Spreads!$D$7,FALSE)=0,"",VLOOKUP(A11,Data!$A$11:$AL$142,Spreads!$D$7,FALSE))</f>
        <v>638</v>
      </c>
      <c r="E11" s="16"/>
      <c r="F11" s="16">
        <f t="shared" ref="F11" si="0">IF(B11="", "",B11-D11)</f>
        <v>-4.5</v>
      </c>
      <c r="G11" s="16"/>
      <c r="I11" s="21" t="str">
        <f>J3</f>
        <v>MGEX Hard Red Spring Wheat Futures</v>
      </c>
      <c r="J11" s="12"/>
      <c r="K11" s="12"/>
      <c r="L11" s="12"/>
      <c r="O11" s="4"/>
      <c r="P11" s="25"/>
    </row>
    <row r="12" spans="1:16" x14ac:dyDescent="0.25">
      <c r="A12" s="15">
        <f>Data!A96</f>
        <v>44228</v>
      </c>
      <c r="B12" s="16">
        <f>IF(VLOOKUP(A12,Data!$A$11:$AL$142,Spreads!$B$7,FALSE)=0,"",VLOOKUP(A12,Data!$A$11:$AL$142,Spreads!$B$7,FALSE))</f>
        <v>631</v>
      </c>
      <c r="C12" s="16"/>
      <c r="D12" s="16">
        <f>IF(VLOOKUP(A12,Data!$A$11:$AL$142,Spreads!$D$7,FALSE)=0,"",VLOOKUP(A12,Data!$A$11:$AL$142,Spreads!$D$7,FALSE))</f>
        <v>624.75</v>
      </c>
      <c r="E12" s="16"/>
      <c r="F12" s="16">
        <f t="shared" ref="F12:F58" si="1">IF(B12="", "",B12-D12)</f>
        <v>6.25</v>
      </c>
      <c r="G12" s="16"/>
      <c r="I12" t="s">
        <v>128</v>
      </c>
      <c r="M12" s="12"/>
      <c r="N12" s="12"/>
      <c r="O12" s="12"/>
      <c r="P12" s="25"/>
    </row>
    <row r="13" spans="1:16" x14ac:dyDescent="0.25">
      <c r="A13" s="15">
        <f>Data!A97</f>
        <v>44256</v>
      </c>
      <c r="B13" s="16">
        <f>IF(VLOOKUP(A13,Data!$A$11:$AL$142,Spreads!$B$7,FALSE)=0,"",VLOOKUP(A13,Data!$A$11:$AL$142,Spreads!$B$7,FALSE))</f>
        <v>610.75</v>
      </c>
      <c r="C13" s="16"/>
      <c r="D13" s="16">
        <f>IF(VLOOKUP(A13,Data!$A$11:$AL$142,Spreads!$D$7,FALSE)=0,"",VLOOKUP(A13,Data!$A$11:$AL$142,Spreads!$D$7,FALSE))</f>
        <v>575.75</v>
      </c>
      <c r="E13" s="16"/>
      <c r="F13" s="16">
        <f t="shared" si="1"/>
        <v>35</v>
      </c>
      <c r="G13" s="16"/>
      <c r="I13" s="21" t="str">
        <f>J7</f>
        <v>KCBT  Hard Red Winter Wheat Futures</v>
      </c>
      <c r="J13" s="12"/>
      <c r="K13" s="12"/>
      <c r="L13" s="12"/>
      <c r="M13" s="12"/>
      <c r="N13" s="12"/>
      <c r="O13" s="12"/>
      <c r="P13" s="25"/>
    </row>
    <row r="14" spans="1:16" x14ac:dyDescent="0.25">
      <c r="A14" s="15">
        <f>Data!A98</f>
        <v>44287</v>
      </c>
      <c r="B14" s="16">
        <f>IF(VLOOKUP(A14,Data!$A$11:$AL$142,Spreads!$B$7,FALSE)=0,"",VLOOKUP(A14,Data!$A$11:$AL$142,Spreads!$B$7,FALSE))</f>
        <v>763.25</v>
      </c>
      <c r="C14" s="16"/>
      <c r="D14" s="16">
        <f>IF(VLOOKUP(A14,Data!$A$11:$AL$142,Spreads!$D$7,FALSE)=0,"",VLOOKUP(A14,Data!$A$11:$AL$142,Spreads!$D$7,FALSE))</f>
        <v>698.25</v>
      </c>
      <c r="E14" s="16"/>
      <c r="F14" s="16">
        <f t="shared" si="1"/>
        <v>65</v>
      </c>
      <c r="G14" s="16"/>
      <c r="I14" s="21" t="s">
        <v>134</v>
      </c>
      <c r="J14" s="12"/>
      <c r="K14" s="12"/>
      <c r="L14" s="12"/>
      <c r="M14" s="12"/>
      <c r="N14" s="12"/>
      <c r="O14" s="12"/>
      <c r="P14" s="25"/>
    </row>
    <row r="15" spans="1:16" x14ac:dyDescent="0.25">
      <c r="A15" s="15">
        <f>Data!A99</f>
        <v>44317</v>
      </c>
      <c r="B15" s="16">
        <f>IF(VLOOKUP(A15,Data!$A$11:$AL$142,Spreads!$B$7,FALSE)=0,"",VLOOKUP(A15,Data!$A$11:$AL$142,Spreads!$B$7,FALSE))</f>
        <v>727.5</v>
      </c>
      <c r="C15" s="16"/>
      <c r="D15" s="16">
        <f>IF(VLOOKUP(A15,Data!$A$11:$AL$142,Spreads!$D$7,FALSE)=0,"",VLOOKUP(A15,Data!$A$11:$AL$142,Spreads!$D$7,FALSE))</f>
        <v>613.25</v>
      </c>
      <c r="E15" s="16"/>
      <c r="F15" s="16">
        <f t="shared" si="1"/>
        <v>114.25</v>
      </c>
      <c r="G15" s="16"/>
      <c r="I15" s="12"/>
      <c r="J15" s="12"/>
      <c r="K15" s="12"/>
      <c r="L15" s="12"/>
      <c r="M15" s="12"/>
      <c r="N15" s="12"/>
      <c r="O15" s="34" t="s">
        <v>146</v>
      </c>
      <c r="P15" s="25"/>
    </row>
    <row r="16" spans="1:16" ht="15.75" thickBot="1" x14ac:dyDescent="0.3">
      <c r="A16" s="15">
        <f>Data!A100</f>
        <v>44348</v>
      </c>
      <c r="B16" s="16">
        <f>IF(VLOOKUP(A16,Data!$A$11:$AL$142,Spreads!$B$7,FALSE)=0,"",VLOOKUP(A16,Data!$A$11:$AL$142,Spreads!$B$7,FALSE))</f>
        <v>868.75</v>
      </c>
      <c r="C16" s="16"/>
      <c r="D16" s="16">
        <f>IF(VLOOKUP(A16,Data!$A$11:$AL$142,Spreads!$D$7,FALSE)=0,"",VLOOKUP(A16,Data!$A$11:$AL$142,Spreads!$D$7,FALSE))</f>
        <v>650.25</v>
      </c>
      <c r="E16" s="16"/>
      <c r="F16" s="16">
        <f t="shared" si="1"/>
        <v>218.5</v>
      </c>
      <c r="G16" s="16"/>
      <c r="I16" s="17" t="s">
        <v>1</v>
      </c>
      <c r="J16" s="18">
        <v>2021</v>
      </c>
      <c r="K16" s="18">
        <v>2022</v>
      </c>
      <c r="L16" s="18">
        <v>2023</v>
      </c>
      <c r="M16" s="18">
        <v>2024</v>
      </c>
      <c r="N16" s="11"/>
      <c r="O16" s="18" t="s">
        <v>19</v>
      </c>
      <c r="P16" s="25"/>
    </row>
    <row r="17" spans="1:16" x14ac:dyDescent="0.25">
      <c r="A17" s="15">
        <f>Data!A101</f>
        <v>44378</v>
      </c>
      <c r="B17" s="16">
        <f>IF(VLOOKUP(A17,Data!$A$11:$AL$142,Spreads!$B$7,FALSE)=0,"",VLOOKUP(A17,Data!$A$11:$AL$142,Spreads!$B$7,FALSE))</f>
        <v>904.75</v>
      </c>
      <c r="C17" s="16"/>
      <c r="D17" s="16">
        <f>IF(VLOOKUP(A17,Data!$A$11:$AL$142,Spreads!$D$7,FALSE)=0,"",VLOOKUP(A17,Data!$A$11:$AL$142,Spreads!$D$7,FALSE))</f>
        <v>673.25</v>
      </c>
      <c r="E17" s="16"/>
      <c r="F17" s="16">
        <f t="shared" si="1"/>
        <v>231.5</v>
      </c>
      <c r="G17" s="16"/>
      <c r="I17" s="19" t="s">
        <v>2</v>
      </c>
      <c r="J17" s="44">
        <f t="shared" ref="J17:J28" si="2">IF(F11="",NA(),F11)</f>
        <v>-4.5</v>
      </c>
      <c r="K17" s="44">
        <f t="shared" ref="K17:K28" si="3">IF(F23="",NA(),F23)</f>
        <v>125.25</v>
      </c>
      <c r="L17" s="44">
        <f t="shared" ref="L17:L28" si="4">IF(F35="",NA(),F35)</f>
        <v>43.5</v>
      </c>
      <c r="M17" s="44">
        <f t="shared" ref="M17:M28" si="5">IF(F47="",NA(),F47)</f>
        <v>81.75</v>
      </c>
      <c r="N17" s="11"/>
      <c r="O17" s="45">
        <f t="shared" ref="O17:O28" si="6">AVERAGE(J17:L17)</f>
        <v>54.75</v>
      </c>
      <c r="P17" s="25"/>
    </row>
    <row r="18" spans="1:16" x14ac:dyDescent="0.25">
      <c r="A18" s="15">
        <f>Data!A102</f>
        <v>44409</v>
      </c>
      <c r="B18" s="16">
        <f>IF(VLOOKUP(A18,Data!$A$11:$AL$142,Spreads!$B$7,FALSE)=0,"",VLOOKUP(A18,Data!$A$11:$AL$142,Spreads!$B$7,FALSE))</f>
        <v>903.75</v>
      </c>
      <c r="C18" s="16"/>
      <c r="D18" s="16">
        <f>IF(VLOOKUP(A18,Data!$A$11:$AL$142,Spreads!$D$7,FALSE)=0,"",VLOOKUP(A18,Data!$A$11:$AL$142,Spreads!$D$7,FALSE))</f>
        <v>705.25</v>
      </c>
      <c r="E18" s="16"/>
      <c r="F18" s="16">
        <f t="shared" si="1"/>
        <v>198.5</v>
      </c>
      <c r="G18" s="16"/>
      <c r="I18" s="12" t="s">
        <v>3</v>
      </c>
      <c r="J18" s="44">
        <f t="shared" si="2"/>
        <v>6.25</v>
      </c>
      <c r="K18" s="44">
        <f t="shared" si="3"/>
        <v>34.75</v>
      </c>
      <c r="L18" s="44">
        <f t="shared" si="4"/>
        <v>55</v>
      </c>
      <c r="M18" s="44">
        <f t="shared" si="5"/>
        <v>61.75</v>
      </c>
      <c r="N18" s="11"/>
      <c r="O18" s="45">
        <f t="shared" si="6"/>
        <v>32</v>
      </c>
      <c r="P18" s="25"/>
    </row>
    <row r="19" spans="1:16" x14ac:dyDescent="0.25">
      <c r="A19" s="15">
        <f>Data!A103</f>
        <v>44440</v>
      </c>
      <c r="B19" s="16">
        <f>IF(VLOOKUP(A19,Data!$A$11:$AL$142,Spreads!$B$7,FALSE)=0,"",VLOOKUP(A19,Data!$A$11:$AL$142,Spreads!$B$7,FALSE))</f>
        <v>912.5</v>
      </c>
      <c r="C19" s="16"/>
      <c r="D19" s="16">
        <f>IF(VLOOKUP(A19,Data!$A$11:$AL$142,Spreads!$D$7,FALSE)=0,"",VLOOKUP(A19,Data!$A$11:$AL$142,Spreads!$D$7,FALSE))</f>
        <v>731.75</v>
      </c>
      <c r="E19" s="16"/>
      <c r="F19" s="16">
        <f t="shared" si="1"/>
        <v>180.75</v>
      </c>
      <c r="G19" s="16"/>
      <c r="I19" s="12" t="s">
        <v>4</v>
      </c>
      <c r="J19" s="44">
        <f t="shared" si="2"/>
        <v>35</v>
      </c>
      <c r="K19" s="44">
        <f t="shared" si="3"/>
        <v>-51</v>
      </c>
      <c r="L19" s="44">
        <f t="shared" si="4"/>
        <v>18</v>
      </c>
      <c r="M19" s="44">
        <f t="shared" si="5"/>
        <v>18.5</v>
      </c>
      <c r="N19" s="11"/>
      <c r="O19" s="45">
        <f t="shared" si="6"/>
        <v>0.66666666666666663</v>
      </c>
      <c r="P19" s="25"/>
    </row>
    <row r="20" spans="1:16" x14ac:dyDescent="0.25">
      <c r="A20" s="15">
        <f>Data!A104</f>
        <v>44470</v>
      </c>
      <c r="B20" s="16">
        <f>IF(VLOOKUP(A20,Data!$A$11:$AL$142,Spreads!$B$7,FALSE)=0,"",VLOOKUP(A20,Data!$A$11:$AL$142,Spreads!$B$7,FALSE))</f>
        <v>1052.25</v>
      </c>
      <c r="C20" s="16"/>
      <c r="D20" s="16">
        <f>IF(VLOOKUP(A20,Data!$A$11:$AL$142,Spreads!$D$7,FALSE)=0,"",VLOOKUP(A20,Data!$A$11:$AL$142,Spreads!$D$7,FALSE))</f>
        <v>785.75</v>
      </c>
      <c r="E20" s="16"/>
      <c r="F20" s="16">
        <f t="shared" si="1"/>
        <v>266.5</v>
      </c>
      <c r="G20" s="16"/>
      <c r="I20" s="12" t="s">
        <v>5</v>
      </c>
      <c r="J20" s="44">
        <f t="shared" si="2"/>
        <v>65</v>
      </c>
      <c r="K20" s="44">
        <f t="shared" si="3"/>
        <v>67</v>
      </c>
      <c r="L20" s="44">
        <f t="shared" si="4"/>
        <v>-19.25</v>
      </c>
      <c r="M20" s="44">
        <f t="shared" si="5"/>
        <v>87.5</v>
      </c>
      <c r="N20" s="11"/>
      <c r="O20" s="45">
        <f t="shared" si="6"/>
        <v>37.583333333333336</v>
      </c>
      <c r="P20" s="25"/>
    </row>
    <row r="21" spans="1:16" x14ac:dyDescent="0.25">
      <c r="A21" s="15">
        <f>Data!A105</f>
        <v>44501</v>
      </c>
      <c r="B21" s="16">
        <f>IF(VLOOKUP(A21,Data!$A$11:$AL$142,Spreads!$B$7,FALSE)=0,"",VLOOKUP(A21,Data!$A$11:$AL$142,Spreads!$B$7,FALSE))</f>
        <v>1020</v>
      </c>
      <c r="C21" s="16"/>
      <c r="D21" s="16">
        <f>IF(VLOOKUP(A21,Data!$A$11:$AL$142,Spreads!$D$7,FALSE)=0,"",VLOOKUP(A21,Data!$A$11:$AL$142,Spreads!$D$7,FALSE))</f>
        <v>819</v>
      </c>
      <c r="E21" s="16"/>
      <c r="F21" s="16">
        <f t="shared" si="1"/>
        <v>201</v>
      </c>
      <c r="G21" s="16"/>
      <c r="I21" s="12" t="s">
        <v>6</v>
      </c>
      <c r="J21" s="44">
        <f t="shared" si="2"/>
        <v>114.25</v>
      </c>
      <c r="K21" s="44">
        <f t="shared" si="3"/>
        <v>82</v>
      </c>
      <c r="L21" s="44">
        <f t="shared" si="4"/>
        <v>130.5</v>
      </c>
      <c r="M21" s="44">
        <f t="shared" si="5"/>
        <v>31</v>
      </c>
      <c r="N21" s="11"/>
      <c r="O21" s="45">
        <f t="shared" si="6"/>
        <v>108.91666666666667</v>
      </c>
      <c r="P21" s="25"/>
    </row>
    <row r="22" spans="1:16" x14ac:dyDescent="0.25">
      <c r="A22" s="15">
        <f>Data!A106</f>
        <v>44531</v>
      </c>
      <c r="B22" s="16">
        <f>IF(VLOOKUP(A22,Data!$A$11:$AL$142,Spreads!$B$7,FALSE)=0,"",VLOOKUP(A22,Data!$A$11:$AL$142,Spreads!$B$7,FALSE))</f>
        <v>982</v>
      </c>
      <c r="C22" s="16"/>
      <c r="D22" s="16">
        <f>IF(VLOOKUP(A22,Data!$A$11:$AL$142,Spreads!$D$7,FALSE)=0,"",VLOOKUP(A22,Data!$A$11:$AL$142,Spreads!$D$7,FALSE))</f>
        <v>801.5</v>
      </c>
      <c r="E22" s="16"/>
      <c r="F22" s="16">
        <f t="shared" si="1"/>
        <v>180.5</v>
      </c>
      <c r="G22" s="16"/>
      <c r="I22" s="12" t="s">
        <v>7</v>
      </c>
      <c r="J22" s="44">
        <f t="shared" si="2"/>
        <v>218.5</v>
      </c>
      <c r="K22" s="44">
        <f t="shared" si="3"/>
        <v>39</v>
      </c>
      <c r="L22" s="44">
        <f t="shared" si="4"/>
        <v>0.75</v>
      </c>
      <c r="M22" s="44">
        <f t="shared" si="5"/>
        <v>25.5</v>
      </c>
      <c r="N22" s="11"/>
      <c r="O22" s="45">
        <f t="shared" si="6"/>
        <v>86.083333333333329</v>
      </c>
      <c r="P22" s="25"/>
    </row>
    <row r="23" spans="1:16" x14ac:dyDescent="0.25">
      <c r="A23" s="15">
        <f>Data!A107</f>
        <v>44562</v>
      </c>
      <c r="B23" s="16">
        <f>IF(VLOOKUP(A23,Data!$A$11:$AL$142,Spreads!$B$7,FALSE)=0,"",VLOOKUP(A23,Data!$A$11:$AL$142,Spreads!$B$7,FALSE))</f>
        <v>906.5</v>
      </c>
      <c r="C23" s="16"/>
      <c r="D23" s="16">
        <f>IF(VLOOKUP(A23,Data!$A$11:$AL$142,Spreads!$D$7,FALSE)=0,"",VLOOKUP(A23,Data!$A$11:$AL$142,Spreads!$D$7,FALSE))</f>
        <v>781.25</v>
      </c>
      <c r="E23" s="16"/>
      <c r="F23" s="16">
        <f t="shared" si="1"/>
        <v>125.25</v>
      </c>
      <c r="G23" s="16"/>
      <c r="I23" s="12" t="s">
        <v>8</v>
      </c>
      <c r="J23" s="44">
        <f t="shared" si="2"/>
        <v>231.5</v>
      </c>
      <c r="K23" s="44">
        <f t="shared" si="3"/>
        <v>31.5</v>
      </c>
      <c r="L23" s="44">
        <f t="shared" si="4"/>
        <v>43</v>
      </c>
      <c r="M23" s="44">
        <f t="shared" si="5"/>
        <v>32.5</v>
      </c>
      <c r="N23" s="11"/>
      <c r="O23" s="45">
        <f t="shared" si="6"/>
        <v>102</v>
      </c>
      <c r="P23" s="25"/>
    </row>
    <row r="24" spans="1:16" x14ac:dyDescent="0.25">
      <c r="A24" s="15">
        <f>Data!A108</f>
        <v>44593</v>
      </c>
      <c r="B24" s="16">
        <f>IF(VLOOKUP(A24,Data!$A$11:$AL$142,Spreads!$B$7,FALSE)=0,"",VLOOKUP(A24,Data!$A$11:$AL$142,Spreads!$B$7,FALSE))</f>
        <v>989</v>
      </c>
      <c r="C24" s="16"/>
      <c r="D24" s="16">
        <f>IF(VLOOKUP(A24,Data!$A$11:$AL$142,Spreads!$D$7,FALSE)=0,"",VLOOKUP(A24,Data!$A$11:$AL$142,Spreads!$D$7,FALSE))</f>
        <v>954.25</v>
      </c>
      <c r="E24" s="16"/>
      <c r="F24" s="16">
        <f t="shared" si="1"/>
        <v>34.75</v>
      </c>
      <c r="G24" s="16"/>
      <c r="I24" s="12" t="s">
        <v>9</v>
      </c>
      <c r="J24" s="44">
        <f t="shared" si="2"/>
        <v>198.5</v>
      </c>
      <c r="K24" s="44">
        <f t="shared" si="3"/>
        <v>-8.75</v>
      </c>
      <c r="L24" s="44">
        <f t="shared" si="4"/>
        <v>8.5</v>
      </c>
      <c r="M24" s="44">
        <f t="shared" si="5"/>
        <v>21.25</v>
      </c>
      <c r="N24" s="11"/>
      <c r="O24" s="45">
        <f t="shared" si="6"/>
        <v>66.083333333333329</v>
      </c>
    </row>
    <row r="25" spans="1:16" x14ac:dyDescent="0.25">
      <c r="A25" s="15">
        <f>Data!A109</f>
        <v>44621</v>
      </c>
      <c r="B25" s="16">
        <f>IF(VLOOKUP(A25,Data!$A$11:$AL$142,Spreads!$B$7,FALSE)=0,"",VLOOKUP(A25,Data!$A$11:$AL$142,Spreads!$B$7,FALSE))</f>
        <v>1079.5</v>
      </c>
      <c r="C25" s="16"/>
      <c r="D25" s="16">
        <f>IF(VLOOKUP(A25,Data!$A$11:$AL$142,Spreads!$D$7,FALSE)=0,"",VLOOKUP(A25,Data!$A$11:$AL$142,Spreads!$D$7,FALSE))</f>
        <v>1130.5</v>
      </c>
      <c r="E25" s="16"/>
      <c r="F25" s="16">
        <f t="shared" si="1"/>
        <v>-51</v>
      </c>
      <c r="G25" s="16"/>
      <c r="I25" s="12" t="s">
        <v>14</v>
      </c>
      <c r="J25" s="44">
        <f t="shared" si="2"/>
        <v>180.75</v>
      </c>
      <c r="K25" s="44">
        <f t="shared" si="3"/>
        <v>-9.5</v>
      </c>
      <c r="L25" s="44">
        <f t="shared" si="4"/>
        <v>45.5</v>
      </c>
      <c r="M25" s="44">
        <f t="shared" si="5"/>
        <v>38</v>
      </c>
      <c r="N25" s="11"/>
      <c r="O25" s="45">
        <f t="shared" si="6"/>
        <v>72.25</v>
      </c>
    </row>
    <row r="26" spans="1:16" x14ac:dyDescent="0.25">
      <c r="A26" s="15">
        <f>Data!A110</f>
        <v>44652</v>
      </c>
      <c r="B26" s="16">
        <f>IF(VLOOKUP(A26,Data!$A$11:$AL$142,Spreads!$B$7,FALSE)=0,"",VLOOKUP(A26,Data!$A$11:$AL$142,Spreads!$B$7,FALSE))</f>
        <v>1161.25</v>
      </c>
      <c r="C26" s="16"/>
      <c r="D26" s="16">
        <f>IF(VLOOKUP(A26,Data!$A$11:$AL$142,Spreads!$D$7,FALSE)=0,"",VLOOKUP(A26,Data!$A$11:$AL$142,Spreads!$D$7,FALSE))</f>
        <v>1094.25</v>
      </c>
      <c r="E26" s="16"/>
      <c r="F26" s="16">
        <f t="shared" si="1"/>
        <v>67</v>
      </c>
      <c r="G26" s="16"/>
      <c r="I26" s="12" t="s">
        <v>10</v>
      </c>
      <c r="J26" s="44">
        <f t="shared" si="2"/>
        <v>266.5</v>
      </c>
      <c r="K26" s="44">
        <f t="shared" si="3"/>
        <v>57.25</v>
      </c>
      <c r="L26" s="44">
        <f t="shared" si="4"/>
        <v>80</v>
      </c>
      <c r="M26" s="44" t="e">
        <f t="shared" si="5"/>
        <v>#N/A</v>
      </c>
      <c r="N26" s="11"/>
      <c r="O26" s="45">
        <f t="shared" si="6"/>
        <v>134.58333333333334</v>
      </c>
    </row>
    <row r="27" spans="1:16" x14ac:dyDescent="0.25">
      <c r="A27" s="15">
        <f>Data!A111</f>
        <v>44682</v>
      </c>
      <c r="B27" s="16">
        <f>IF(VLOOKUP(A27,Data!$A$11:$AL$142,Spreads!$B$7,FALSE)=0,"",VLOOKUP(A27,Data!$A$11:$AL$142,Spreads!$B$7,FALSE))</f>
        <v>1247.5</v>
      </c>
      <c r="C27" s="16"/>
      <c r="D27" s="16">
        <f>IF(VLOOKUP(A27,Data!$A$11:$AL$142,Spreads!$D$7,FALSE)=0,"",VLOOKUP(A27,Data!$A$11:$AL$142,Spreads!$D$7,FALSE))</f>
        <v>1165.5</v>
      </c>
      <c r="E27" s="16"/>
      <c r="F27" s="16">
        <f t="shared" si="1"/>
        <v>82</v>
      </c>
      <c r="G27" s="16"/>
      <c r="I27" s="12" t="s">
        <v>11</v>
      </c>
      <c r="J27" s="44">
        <f t="shared" si="2"/>
        <v>201</v>
      </c>
      <c r="K27" s="44">
        <f t="shared" si="3"/>
        <v>43.5</v>
      </c>
      <c r="L27" s="44">
        <f t="shared" si="4"/>
        <v>59.25</v>
      </c>
      <c r="M27" s="44" t="e">
        <f t="shared" si="5"/>
        <v>#N/A</v>
      </c>
      <c r="N27" s="11"/>
      <c r="O27" s="45">
        <f t="shared" si="6"/>
        <v>101.25</v>
      </c>
    </row>
    <row r="28" spans="1:16" ht="15.75" thickBot="1" x14ac:dyDescent="0.3">
      <c r="A28" s="15">
        <f>Data!A112</f>
        <v>44713</v>
      </c>
      <c r="B28" s="16">
        <f>IF(VLOOKUP(A28,Data!$A$11:$AL$142,Spreads!$B$7,FALSE)=0,"",VLOOKUP(A28,Data!$A$11:$AL$142,Spreads!$B$7,FALSE))</f>
        <v>987.75</v>
      </c>
      <c r="C28" s="16"/>
      <c r="D28" s="16">
        <f>IF(VLOOKUP(A28,Data!$A$11:$AL$142,Spreads!$D$7,FALSE)=0,"",VLOOKUP(A28,Data!$A$11:$AL$142,Spreads!$D$7,FALSE))</f>
        <v>948.75</v>
      </c>
      <c r="E28" s="16"/>
      <c r="F28" s="16">
        <f t="shared" si="1"/>
        <v>39</v>
      </c>
      <c r="G28" s="16"/>
      <c r="I28" s="20" t="s">
        <v>15</v>
      </c>
      <c r="J28" s="46">
        <f t="shared" si="2"/>
        <v>180.5</v>
      </c>
      <c r="K28" s="46">
        <f t="shared" si="3"/>
        <v>50.75</v>
      </c>
      <c r="L28" s="46">
        <f t="shared" si="4"/>
        <v>81.5</v>
      </c>
      <c r="M28" s="46" t="e">
        <f t="shared" si="5"/>
        <v>#N/A</v>
      </c>
      <c r="N28" s="11"/>
      <c r="O28" s="47">
        <f t="shared" si="6"/>
        <v>104.25</v>
      </c>
    </row>
    <row r="29" spans="1:16" x14ac:dyDescent="0.25">
      <c r="A29" s="15">
        <f>Data!A113</f>
        <v>44743</v>
      </c>
      <c r="B29" s="16">
        <f>IF(VLOOKUP(A29,Data!$A$11:$AL$142,Spreads!$B$7,FALSE)=0,"",VLOOKUP(A29,Data!$A$11:$AL$142,Spreads!$B$7,FALSE))</f>
        <v>906</v>
      </c>
      <c r="C29" s="16"/>
      <c r="D29" s="16">
        <f>IF(VLOOKUP(A29,Data!$A$11:$AL$142,Spreads!$D$7,FALSE)=0,"",VLOOKUP(A29,Data!$A$11:$AL$142,Spreads!$D$7,FALSE))</f>
        <v>874.5</v>
      </c>
      <c r="E29" s="16"/>
      <c r="F29" s="16">
        <f t="shared" si="1"/>
        <v>31.5</v>
      </c>
      <c r="G29" s="16"/>
      <c r="I29" s="21" t="s">
        <v>19</v>
      </c>
      <c r="J29" s="26">
        <f>AVERAGE(J17:J28)</f>
        <v>141.10416666666666</v>
      </c>
      <c r="K29" s="26">
        <f>AVERAGE(K17:K28)</f>
        <v>38.479166666666664</v>
      </c>
      <c r="L29" s="26">
        <f t="shared" ref="L29:M29" si="7">AVERAGE(L17:L28)</f>
        <v>45.520833333333336</v>
      </c>
      <c r="M29" s="26" t="e">
        <f t="shared" si="7"/>
        <v>#N/A</v>
      </c>
      <c r="N29" s="12"/>
      <c r="O29" s="40">
        <f>AVERAGE(O17:O28)</f>
        <v>75.034722222222214</v>
      </c>
    </row>
    <row r="30" spans="1:16" x14ac:dyDescent="0.25">
      <c r="A30" s="15">
        <f>Data!A114</f>
        <v>44774</v>
      </c>
      <c r="B30" s="16">
        <f>IF(VLOOKUP(A30,Data!$A$11:$AL$142,Spreads!$B$7,FALSE)=0,"",VLOOKUP(A30,Data!$A$11:$AL$142,Spreads!$B$7,FALSE))</f>
        <v>915.5</v>
      </c>
      <c r="C30" s="16"/>
      <c r="D30" s="16">
        <f>IF(VLOOKUP(A30,Data!$A$11:$AL$142,Spreads!$D$7,FALSE)=0,"",VLOOKUP(A30,Data!$A$11:$AL$142,Spreads!$D$7,FALSE))</f>
        <v>924.25</v>
      </c>
      <c r="E30" s="16"/>
      <c r="F30" s="16">
        <f t="shared" si="1"/>
        <v>-8.75</v>
      </c>
      <c r="G30" s="16"/>
      <c r="O30" s="4"/>
    </row>
    <row r="31" spans="1:16" x14ac:dyDescent="0.25">
      <c r="A31" s="15">
        <f>Data!A115</f>
        <v>44805</v>
      </c>
      <c r="B31" s="16">
        <f>IF(VLOOKUP(A31,Data!$A$11:$AL$142,Spreads!$B$7,FALSE)=0,"",VLOOKUP(A31,Data!$A$11:$AL$142,Spreads!$B$7,FALSE))</f>
        <v>982</v>
      </c>
      <c r="C31" s="16"/>
      <c r="D31" s="16">
        <f>IF(VLOOKUP(A31,Data!$A$11:$AL$142,Spreads!$D$7,FALSE)=0,"",VLOOKUP(A31,Data!$A$11:$AL$142,Spreads!$D$7,FALSE))</f>
        <v>991.5</v>
      </c>
      <c r="E31" s="16"/>
      <c r="F31" s="16">
        <f t="shared" si="1"/>
        <v>-9.5</v>
      </c>
      <c r="G31" s="16"/>
      <c r="I31" s="21"/>
      <c r="J31" s="34"/>
      <c r="K31" s="34"/>
      <c r="L31" s="34"/>
      <c r="M31" s="34"/>
      <c r="N31" s="7"/>
      <c r="O31" s="4"/>
    </row>
    <row r="32" spans="1:16" x14ac:dyDescent="0.25">
      <c r="A32" s="15">
        <f>Data!A116</f>
        <v>44835</v>
      </c>
      <c r="B32" s="16">
        <f>IF(VLOOKUP(A32,Data!$A$11:$AL$142,Spreads!$B$7,FALSE)=0,"",VLOOKUP(A32,Data!$A$11:$AL$142,Spreads!$B$7,FALSE))</f>
        <v>981.25</v>
      </c>
      <c r="C32" s="16"/>
      <c r="D32" s="16">
        <f>IF(VLOOKUP(A32,Data!$A$11:$AL$142,Spreads!$D$7,FALSE)=0,"",VLOOKUP(A32,Data!$A$11:$AL$142,Spreads!$D$7,FALSE))</f>
        <v>924</v>
      </c>
      <c r="E32" s="16"/>
      <c r="F32" s="16">
        <f t="shared" si="1"/>
        <v>57.25</v>
      </c>
      <c r="G32" s="16"/>
      <c r="I32" s="19"/>
      <c r="J32" s="35"/>
      <c r="K32" s="35"/>
      <c r="L32" s="35"/>
      <c r="M32" s="35"/>
      <c r="N32" s="7"/>
      <c r="O32" s="36"/>
    </row>
    <row r="33" spans="1:15" x14ac:dyDescent="0.25">
      <c r="A33" s="15">
        <f>Data!A117</f>
        <v>44866</v>
      </c>
      <c r="B33" s="16">
        <f>IF(VLOOKUP(A33,Data!$A$11:$AL$142,Spreads!$B$7,FALSE)=0,"",VLOOKUP(A33,Data!$A$11:$AL$142,Spreads!$B$7,FALSE))</f>
        <v>956.75</v>
      </c>
      <c r="C33" s="16"/>
      <c r="D33" s="16">
        <f>IF(VLOOKUP(A33,Data!$A$11:$AL$142,Spreads!$D$7,FALSE)=0,"",VLOOKUP(A33,Data!$A$11:$AL$142,Spreads!$D$7,FALSE))</f>
        <v>913.25</v>
      </c>
      <c r="E33" s="16"/>
      <c r="F33" s="16">
        <f t="shared" si="1"/>
        <v>43.5</v>
      </c>
      <c r="G33" s="16"/>
      <c r="I33" s="12"/>
      <c r="J33" s="35"/>
      <c r="K33" s="35"/>
      <c r="L33" s="35"/>
      <c r="M33" s="35"/>
      <c r="N33" s="7"/>
      <c r="O33" s="36"/>
    </row>
    <row r="34" spans="1:15" x14ac:dyDescent="0.25">
      <c r="A34" s="15">
        <f>Data!A118</f>
        <v>44896</v>
      </c>
      <c r="B34" s="16">
        <f>IF(VLOOKUP(A34,Data!$A$11:$AL$142,Spreads!$B$7,FALSE)=0,"",VLOOKUP(A34,Data!$A$11:$AL$142,Spreads!$B$7,FALSE))</f>
        <v>938.75</v>
      </c>
      <c r="C34" s="16"/>
      <c r="D34" s="16">
        <f>IF(VLOOKUP(A34,Data!$A$11:$AL$142,Spreads!$D$7,FALSE)=0,"",VLOOKUP(A34,Data!$A$11:$AL$142,Spreads!$D$7,FALSE))</f>
        <v>888</v>
      </c>
      <c r="E34" s="16"/>
      <c r="F34" s="16">
        <f t="shared" si="1"/>
        <v>50.75</v>
      </c>
      <c r="G34" s="16"/>
      <c r="I34" s="12"/>
      <c r="J34" s="35"/>
      <c r="K34" s="35"/>
      <c r="L34" s="35"/>
      <c r="M34" s="35"/>
      <c r="N34" s="7"/>
      <c r="O34" s="36"/>
    </row>
    <row r="35" spans="1:15" x14ac:dyDescent="0.25">
      <c r="A35" s="15">
        <f>Data!A119</f>
        <v>44927</v>
      </c>
      <c r="B35" s="16">
        <f>IF(VLOOKUP(A35,Data!$A$11:$AL$142,Spreads!$B$7,FALSE)=0,"",VLOOKUP(A35,Data!$A$11:$AL$142,Spreads!$B$7,FALSE))</f>
        <v>922.25</v>
      </c>
      <c r="C35" s="16"/>
      <c r="D35" s="16">
        <f>IF(VLOOKUP(A35,Data!$A$11:$AL$142,Spreads!$D$7,FALSE)=0,"",VLOOKUP(A35,Data!$A$11:$AL$142,Spreads!$D$7,FALSE))</f>
        <v>878.75</v>
      </c>
      <c r="E35" s="16"/>
      <c r="F35" s="16">
        <f t="shared" si="1"/>
        <v>43.5</v>
      </c>
      <c r="G35" s="16"/>
      <c r="I35" s="12"/>
      <c r="J35" s="35"/>
      <c r="K35" s="35"/>
      <c r="L35" s="35"/>
      <c r="M35" s="35"/>
      <c r="N35" s="7"/>
      <c r="O35" s="36"/>
    </row>
    <row r="36" spans="1:15" x14ac:dyDescent="0.25">
      <c r="A36" s="15">
        <f>Data!A120</f>
        <v>44958</v>
      </c>
      <c r="B36" s="16">
        <f>IF(VLOOKUP(A36,Data!$A$11:$AL$142,Spreads!$B$7,FALSE)=0,"",VLOOKUP(A36,Data!$A$11:$AL$142,Spreads!$B$7,FALSE))</f>
        <v>870.75</v>
      </c>
      <c r="C36" s="16"/>
      <c r="D36" s="16">
        <f>IF(VLOOKUP(A36,Data!$A$11:$AL$142,Spreads!$D$7,FALSE)=0,"",VLOOKUP(A36,Data!$A$11:$AL$142,Spreads!$D$7,FALSE))</f>
        <v>815.75</v>
      </c>
      <c r="E36" s="16"/>
      <c r="F36" s="16">
        <f t="shared" si="1"/>
        <v>55</v>
      </c>
      <c r="G36" s="16"/>
      <c r="I36" s="12"/>
      <c r="J36" s="35"/>
      <c r="K36" s="35"/>
      <c r="L36" s="35"/>
      <c r="M36" s="35"/>
      <c r="N36" s="7"/>
      <c r="O36" s="36"/>
    </row>
    <row r="37" spans="1:15" x14ac:dyDescent="0.25">
      <c r="A37" s="15">
        <f>Data!A121</f>
        <v>44986</v>
      </c>
      <c r="B37" s="16">
        <f>IF(VLOOKUP(A37,Data!$A$11:$AL$142,Spreads!$B$7,FALSE)=0,"",VLOOKUP(A37,Data!$A$11:$AL$142,Spreads!$B$7,FALSE))</f>
        <v>895.75</v>
      </c>
      <c r="C37" s="16"/>
      <c r="D37" s="16">
        <f>IF(VLOOKUP(A37,Data!$A$11:$AL$142,Spreads!$D$7,FALSE)=0,"",VLOOKUP(A37,Data!$A$11:$AL$142,Spreads!$D$7,FALSE))</f>
        <v>877.75</v>
      </c>
      <c r="E37" s="16"/>
      <c r="F37" s="16">
        <f t="shared" si="1"/>
        <v>18</v>
      </c>
      <c r="G37" s="16"/>
      <c r="I37" s="12"/>
      <c r="J37" s="35"/>
      <c r="K37" s="35"/>
      <c r="L37" s="35"/>
      <c r="M37" s="35"/>
      <c r="N37" s="7"/>
      <c r="O37" s="36"/>
    </row>
    <row r="38" spans="1:15" x14ac:dyDescent="0.25">
      <c r="A38" s="15">
        <f>Data!A122</f>
        <v>45017</v>
      </c>
      <c r="B38" s="16">
        <f>IF(VLOOKUP(A38,Data!$A$11:$AL$142,Spreads!$B$7,FALSE)=0,"",VLOOKUP(A38,Data!$A$11:$AL$142,Spreads!$B$7,FALSE))</f>
        <v>788</v>
      </c>
      <c r="C38" s="16"/>
      <c r="D38" s="16">
        <f>IF(VLOOKUP(A38,Data!$A$11:$AL$142,Spreads!$D$7,FALSE)=0,"",VLOOKUP(A38,Data!$A$11:$AL$142,Spreads!$D$7,FALSE))</f>
        <v>807.25</v>
      </c>
      <c r="E38" s="16"/>
      <c r="F38" s="16">
        <f t="shared" si="1"/>
        <v>-19.25</v>
      </c>
      <c r="G38" s="16"/>
      <c r="I38" s="12"/>
      <c r="J38" s="35"/>
      <c r="K38" s="35" t="s">
        <v>137</v>
      </c>
      <c r="L38" s="35"/>
      <c r="M38" s="35"/>
      <c r="N38" s="7"/>
      <c r="O38" s="36"/>
    </row>
    <row r="39" spans="1:15" x14ac:dyDescent="0.25">
      <c r="A39" s="15">
        <f>Data!A123</f>
        <v>45047</v>
      </c>
      <c r="B39" s="16">
        <f>IF(VLOOKUP(A39,Data!$A$11:$AL$142,Spreads!$B$7,FALSE)=0,"",VLOOKUP(A39,Data!$A$11:$AL$142,Spreads!$B$7,FALSE))</f>
        <v>780</v>
      </c>
      <c r="C39" s="16"/>
      <c r="D39" s="16">
        <f>IF(VLOOKUP(A39,Data!$A$11:$AL$142,Spreads!$D$7,FALSE)=0,"",VLOOKUP(A39,Data!$A$11:$AL$142,Spreads!$D$7,FALSE))</f>
        <v>649.5</v>
      </c>
      <c r="E39" s="16"/>
      <c r="F39" s="16">
        <f t="shared" si="1"/>
        <v>130.5</v>
      </c>
      <c r="G39" s="16"/>
      <c r="I39" s="12"/>
      <c r="J39" s="35"/>
      <c r="K39" s="35"/>
      <c r="L39" s="35"/>
      <c r="M39" s="35"/>
      <c r="N39" s="7"/>
      <c r="O39" s="36"/>
    </row>
    <row r="40" spans="1:15" x14ac:dyDescent="0.25">
      <c r="A40" s="15">
        <f>Data!A124</f>
        <v>45078</v>
      </c>
      <c r="B40" s="16">
        <f>IF(VLOOKUP(A40,Data!$A$11:$AL$142,Spreads!$B$7,FALSE)=0,"",VLOOKUP(A40,Data!$A$11:$AL$142,Spreads!$B$7,FALSE))</f>
        <v>802</v>
      </c>
      <c r="C40" s="16"/>
      <c r="D40" s="16">
        <f>IF(VLOOKUP(A40,Data!$A$11:$AL$142,Spreads!$D$7,FALSE)=0,"",VLOOKUP(A40,Data!$A$11:$AL$142,Spreads!$D$7,FALSE))</f>
        <v>801.25</v>
      </c>
      <c r="E40" s="16"/>
      <c r="F40" s="16">
        <f t="shared" si="1"/>
        <v>0.75</v>
      </c>
      <c r="G40" s="16"/>
      <c r="I40" s="12"/>
      <c r="J40" s="35"/>
      <c r="K40" s="35"/>
      <c r="L40" s="35"/>
      <c r="M40" s="35"/>
      <c r="N40" s="7"/>
      <c r="O40" s="36"/>
    </row>
    <row r="41" spans="1:15" x14ac:dyDescent="0.25">
      <c r="A41" s="15">
        <f>Data!A125</f>
        <v>45108</v>
      </c>
      <c r="B41" s="16">
        <f>IF(VLOOKUP(A41,Data!$A$11:$AL$142,Spreads!$B$7,FALSE)=0,"",VLOOKUP(A41,Data!$A$11:$AL$142,Spreads!$B$7,FALSE))</f>
        <v>855.75</v>
      </c>
      <c r="C41" s="16"/>
      <c r="D41" s="16">
        <f>IF(VLOOKUP(A41,Data!$A$11:$AL$142,Spreads!$D$7,FALSE)=0,"",VLOOKUP(A41,Data!$A$11:$AL$142,Spreads!$D$7,FALSE))</f>
        <v>812.75</v>
      </c>
      <c r="E41" s="16"/>
      <c r="F41" s="16">
        <f t="shared" si="1"/>
        <v>43</v>
      </c>
      <c r="G41" s="16"/>
      <c r="I41" s="12"/>
      <c r="J41" s="35"/>
      <c r="K41" s="35"/>
      <c r="L41" s="35"/>
      <c r="M41" s="35"/>
      <c r="N41" s="7"/>
      <c r="O41" s="36"/>
    </row>
    <row r="42" spans="1:15" x14ac:dyDescent="0.25">
      <c r="A42" s="15">
        <f>Data!A126</f>
        <v>45139</v>
      </c>
      <c r="B42" s="16">
        <f>IF(VLOOKUP(A42,Data!$A$11:$AL$142,Spreads!$B$7,FALSE)=0,"",VLOOKUP(A42,Data!$A$11:$AL$142,Spreads!$B$7,FALSE))</f>
        <v>735</v>
      </c>
      <c r="C42" s="16"/>
      <c r="D42" s="16">
        <f>IF(VLOOKUP(A42,Data!$A$11:$AL$142,Spreads!$D$7,FALSE)=0,"",VLOOKUP(A42,Data!$A$11:$AL$142,Spreads!$D$7,FALSE))</f>
        <v>726.5</v>
      </c>
      <c r="E42" s="16"/>
      <c r="F42" s="16">
        <f t="shared" si="1"/>
        <v>8.5</v>
      </c>
      <c r="G42" s="16"/>
      <c r="I42" s="12"/>
      <c r="J42" s="35"/>
      <c r="K42" s="35"/>
      <c r="L42" s="35"/>
      <c r="M42" s="35"/>
      <c r="N42" s="7"/>
      <c r="O42" s="36"/>
    </row>
    <row r="43" spans="1:15" x14ac:dyDescent="0.25">
      <c r="A43" s="15">
        <f>Data!A127</f>
        <v>45170</v>
      </c>
      <c r="B43" s="16">
        <f>IF(VLOOKUP(A43,Data!$A$11:$AL$142,Spreads!$B$7,FALSE)=0,"",VLOOKUP(A43,Data!$A$11:$AL$142,Spreads!$B$7,FALSE))</f>
        <v>709.25</v>
      </c>
      <c r="C43" s="16"/>
      <c r="D43" s="16">
        <f>IF(VLOOKUP(A43,Data!$A$11:$AL$142,Spreads!$D$7,FALSE)=0,"",VLOOKUP(A43,Data!$A$11:$AL$142,Spreads!$D$7,FALSE))</f>
        <v>663.75</v>
      </c>
      <c r="E43" s="16"/>
      <c r="F43" s="16">
        <f t="shared" si="1"/>
        <v>45.5</v>
      </c>
      <c r="G43" s="16"/>
      <c r="I43" s="12"/>
      <c r="J43" s="35"/>
      <c r="K43" s="35"/>
      <c r="L43" s="35"/>
      <c r="M43" s="35"/>
      <c r="N43" s="7"/>
      <c r="O43" s="36"/>
    </row>
    <row r="44" spans="1:15" x14ac:dyDescent="0.25">
      <c r="A44" s="15">
        <f>Data!A128</f>
        <v>45200</v>
      </c>
      <c r="B44" s="16">
        <f>IF(VLOOKUP(A44,Data!$A$11:$AL$142,Spreads!$B$7,FALSE)=0,"",VLOOKUP(A44,Data!$A$11:$AL$142,Spreads!$B$7,FALSE))</f>
        <v>709.25</v>
      </c>
      <c r="C44" s="16"/>
      <c r="D44" s="16">
        <f>IF(VLOOKUP(A44,Data!$A$11:$AL$142,Spreads!$D$7,FALSE)=0,"",VLOOKUP(A44,Data!$A$11:$AL$142,Spreads!$D$7,FALSE))</f>
        <v>629.25</v>
      </c>
      <c r="E44" s="16"/>
      <c r="F44" s="16">
        <f t="shared" si="1"/>
        <v>80</v>
      </c>
      <c r="G44" s="16"/>
      <c r="I44" s="21"/>
      <c r="J44" s="33"/>
      <c r="K44" s="33"/>
      <c r="L44" s="33"/>
      <c r="M44" s="33"/>
      <c r="N44" s="38"/>
      <c r="O44" s="36"/>
    </row>
    <row r="45" spans="1:15" x14ac:dyDescent="0.25">
      <c r="A45" s="15">
        <f>Data!A129</f>
        <v>45231</v>
      </c>
      <c r="B45" s="16">
        <f>IF(VLOOKUP(A45,Data!$A$11:$AL$142,Spreads!$B$7,FALSE)=0,"",VLOOKUP(A45,Data!$A$11:$AL$142,Spreads!$B$7,FALSE))</f>
        <v>702.5</v>
      </c>
      <c r="C45" s="16"/>
      <c r="D45" s="16">
        <f>IF(VLOOKUP(A45,Data!$A$11:$AL$142,Spreads!$D$7,FALSE)=0,"",VLOOKUP(A45,Data!$A$11:$AL$142,Spreads!$D$7,FALSE))</f>
        <v>643.25</v>
      </c>
      <c r="E45" s="16"/>
      <c r="F45" s="16">
        <f t="shared" si="1"/>
        <v>59.25</v>
      </c>
      <c r="G45" s="16"/>
    </row>
    <row r="46" spans="1:15" x14ac:dyDescent="0.25">
      <c r="A46" s="15">
        <f>Data!A130</f>
        <v>45261</v>
      </c>
      <c r="B46" s="16">
        <f>IF(VLOOKUP(A46,Data!$A$11:$AL$142,Spreads!$B$7,FALSE)=0,"",VLOOKUP(A46,Data!$A$11:$AL$142,Spreads!$B$7,FALSE))</f>
        <v>723.5</v>
      </c>
      <c r="C46" s="16"/>
      <c r="D46" s="16">
        <f>IF(VLOOKUP(A46,Data!$A$11:$AL$142,Spreads!$D$7,FALSE)=0,"",VLOOKUP(A46,Data!$A$11:$AL$142,Spreads!$D$7,FALSE))</f>
        <v>642</v>
      </c>
      <c r="E46" s="16"/>
      <c r="F46" s="16">
        <f t="shared" si="1"/>
        <v>81.5</v>
      </c>
      <c r="G46" s="16"/>
    </row>
    <row r="47" spans="1:15" x14ac:dyDescent="0.25">
      <c r="A47" s="15">
        <f>Data!A131</f>
        <v>45292</v>
      </c>
      <c r="B47" s="16">
        <f>IF(VLOOKUP(A47,Data!$A$11:$AL$142,Spreads!$B$7,FALSE)=0,"",VLOOKUP(A47,Data!$A$11:$AL$142,Spreads!$B$7,FALSE))</f>
        <v>692.25</v>
      </c>
      <c r="C47" s="16"/>
      <c r="D47" s="16">
        <f>IF(VLOOKUP(A47,Data!$A$11:$AL$142,Spreads!$D$7,FALSE)=0,"",VLOOKUP(A47,Data!$A$11:$AL$142,Spreads!$D$7,FALSE))</f>
        <v>610.5</v>
      </c>
      <c r="E47" s="16"/>
      <c r="F47" s="16">
        <f t="shared" si="1"/>
        <v>81.75</v>
      </c>
      <c r="G47" s="16"/>
    </row>
    <row r="48" spans="1:15" x14ac:dyDescent="0.25">
      <c r="A48" s="15">
        <f>Data!A132</f>
        <v>45323</v>
      </c>
      <c r="B48" s="16">
        <f>IF(VLOOKUP(A48,Data!$A$11:$AL$142,Spreads!$B$7,FALSE)=0,"",VLOOKUP(A48,Data!$A$11:$AL$142,Spreads!$B$7,FALSE))</f>
        <v>664.5</v>
      </c>
      <c r="C48" s="16"/>
      <c r="D48" s="16">
        <f>IF(VLOOKUP(A48,Data!$A$11:$AL$142,Spreads!$D$7,FALSE)=0,"",VLOOKUP(A48,Data!$A$11:$AL$142,Spreads!$D$7,FALSE))</f>
        <v>602.75</v>
      </c>
      <c r="E48" s="16"/>
      <c r="F48" s="16">
        <f t="shared" si="1"/>
        <v>61.75</v>
      </c>
      <c r="G48" s="16"/>
    </row>
    <row r="49" spans="1:7" x14ac:dyDescent="0.25">
      <c r="A49" s="15">
        <f>Data!A133</f>
        <v>45352</v>
      </c>
      <c r="B49" s="16">
        <f>IF(VLOOKUP(A49,Data!$A$11:$AL$142,Spreads!$B$7,FALSE)=0,"",VLOOKUP(A49,Data!$A$11:$AL$142,Spreads!$B$7,FALSE))</f>
        <v>645</v>
      </c>
      <c r="C49" s="16"/>
      <c r="D49" s="16">
        <f>IF(VLOOKUP(A49,Data!$A$11:$AL$142,Spreads!$D$7,FALSE)=0,"",VLOOKUP(A49,Data!$A$11:$AL$142,Spreads!$D$7,FALSE))</f>
        <v>626.5</v>
      </c>
      <c r="E49" s="16"/>
      <c r="F49" s="16">
        <f t="shared" si="1"/>
        <v>18.5</v>
      </c>
      <c r="G49" s="16"/>
    </row>
    <row r="50" spans="1:7" x14ac:dyDescent="0.25">
      <c r="A50" s="15">
        <f>Data!A134</f>
        <v>45383</v>
      </c>
      <c r="B50" s="16">
        <f>IF(VLOOKUP(A50,Data!$A$11:$AL$142,Spreads!$B$7,FALSE)=0,"",VLOOKUP(A50,Data!$A$11:$AL$142,Spreads!$B$7,FALSE))</f>
        <v>710.25</v>
      </c>
      <c r="C50" s="16"/>
      <c r="D50" s="16">
        <f>IF(VLOOKUP(A50,Data!$A$11:$AL$142,Spreads!$D$7,FALSE)=0,"",VLOOKUP(A50,Data!$A$11:$AL$142,Spreads!$D$7,FALSE))</f>
        <v>622.75</v>
      </c>
      <c r="E50" s="16"/>
      <c r="F50" s="16">
        <f t="shared" si="1"/>
        <v>87.5</v>
      </c>
      <c r="G50" s="16"/>
    </row>
    <row r="51" spans="1:7" x14ac:dyDescent="0.25">
      <c r="A51" s="15">
        <f>Data!A135</f>
        <v>45413</v>
      </c>
      <c r="B51" s="16">
        <f>IF(VLOOKUP(A51,Data!$A$11:$AL$142,Spreads!$B$7,FALSE)=0,"",VLOOKUP(A51,Data!$A$11:$AL$142,Spreads!$B$7,FALSE))</f>
        <v>739.75</v>
      </c>
      <c r="C51" s="16"/>
      <c r="D51" s="16">
        <f>IF(VLOOKUP(A51,Data!$A$11:$AL$142,Spreads!$D$7,FALSE)=0,"",VLOOKUP(A51,Data!$A$11:$AL$142,Spreads!$D$7,FALSE))</f>
        <v>708.75</v>
      </c>
      <c r="E51" s="16"/>
      <c r="F51" s="16">
        <f t="shared" si="1"/>
        <v>31</v>
      </c>
      <c r="G51" s="16"/>
    </row>
    <row r="52" spans="1:7" x14ac:dyDescent="0.25">
      <c r="A52" s="15">
        <f>Data!A136</f>
        <v>45444</v>
      </c>
      <c r="B52" s="16">
        <f>IF(VLOOKUP(A52,Data!$A$11:$AL$142,Spreads!$B$7,FALSE)=0,"",VLOOKUP(A52,Data!$A$11:$AL$142,Spreads!$B$7,FALSE))</f>
        <v>613</v>
      </c>
      <c r="C52" s="16"/>
      <c r="D52" s="16">
        <f>IF(VLOOKUP(A52,Data!$A$11:$AL$142,Spreads!$D$7,FALSE)=0,"",VLOOKUP(A52,Data!$A$11:$AL$142,Spreads!$D$7,FALSE))</f>
        <v>587.5</v>
      </c>
      <c r="E52" s="16"/>
      <c r="F52" s="16">
        <f t="shared" si="1"/>
        <v>25.5</v>
      </c>
      <c r="G52" s="16"/>
    </row>
    <row r="53" spans="1:7" x14ac:dyDescent="0.25">
      <c r="A53" s="15">
        <f>Data!A137</f>
        <v>45474</v>
      </c>
      <c r="B53" s="16">
        <f>IF(VLOOKUP(A53,Data!$A$11:$AL$142,Spreads!$B$7,FALSE)=0,"",VLOOKUP(A53,Data!$A$11:$AL$142,Spreads!$B$7,FALSE))</f>
        <v>581.5</v>
      </c>
      <c r="C53" s="16"/>
      <c r="D53" s="16">
        <f>IF(VLOOKUP(A53,Data!$A$11:$AL$142,Spreads!$D$7,FALSE)=0,"",VLOOKUP(A53,Data!$A$11:$AL$142,Spreads!$D$7,FALSE))</f>
        <v>549</v>
      </c>
      <c r="E53" s="16"/>
      <c r="F53" s="16">
        <f t="shared" si="1"/>
        <v>32.5</v>
      </c>
      <c r="G53" s="16"/>
    </row>
    <row r="54" spans="1:7" x14ac:dyDescent="0.25">
      <c r="A54" s="15">
        <f>Data!A138</f>
        <v>45505</v>
      </c>
      <c r="B54" s="16">
        <f>IF(VLOOKUP(A54,Data!$A$11:$AL$142,Spreads!$B$7,FALSE)=0,"",VLOOKUP(A54,Data!$A$11:$AL$142,Spreads!$B$7,FALSE))</f>
        <v>573.75</v>
      </c>
      <c r="C54" s="16"/>
      <c r="D54" s="16">
        <f>IF(VLOOKUP(A54,Data!$A$11:$AL$142,Spreads!$D$7,FALSE)=0,"",VLOOKUP(A54,Data!$A$11:$AL$142,Spreads!$D$7,FALSE))</f>
        <v>552.5</v>
      </c>
      <c r="E54" s="16"/>
      <c r="F54" s="16">
        <f t="shared" si="1"/>
        <v>21.25</v>
      </c>
      <c r="G54" s="16"/>
    </row>
    <row r="55" spans="1:7" x14ac:dyDescent="0.25">
      <c r="A55" s="15">
        <f>Data!A139</f>
        <v>45536</v>
      </c>
      <c r="B55" s="16">
        <f>IF(VLOOKUP(A55,Data!$A$11:$AL$142,Spreads!$B$7,FALSE)=0,"",VLOOKUP(A55,Data!$A$11:$AL$142,Spreads!$B$7,FALSE))</f>
        <v>621.75</v>
      </c>
      <c r="C55" s="16"/>
      <c r="D55" s="16">
        <f>IF(VLOOKUP(A55,Data!$A$11:$AL$142,Spreads!$D$7,FALSE)=0,"",VLOOKUP(A55,Data!$A$11:$AL$142,Spreads!$D$7,FALSE))</f>
        <v>583.75</v>
      </c>
      <c r="E55" s="16"/>
      <c r="F55" s="16">
        <f t="shared" si="1"/>
        <v>38</v>
      </c>
      <c r="G55" s="16"/>
    </row>
    <row r="56" spans="1:7" x14ac:dyDescent="0.25">
      <c r="A56" s="15">
        <f>Data!A140</f>
        <v>45566</v>
      </c>
      <c r="B56" s="16" t="str">
        <f>IF(VLOOKUP(A56,Data!$A$11:$AL$142,Spreads!$B$7,FALSE)=0,"",VLOOKUP(A56,Data!$A$11:$AL$142,Spreads!$B$7,FALSE))</f>
        <v/>
      </c>
      <c r="C56" s="16"/>
      <c r="D56" s="16" t="str">
        <f>IF(VLOOKUP(A56,Data!$A$11:$AL$142,Spreads!$D$7,FALSE)=0,"",VLOOKUP(A56,Data!$A$11:$AL$142,Spreads!$D$7,FALSE))</f>
        <v/>
      </c>
      <c r="E56" s="16"/>
      <c r="F56" s="16" t="str">
        <f t="shared" si="1"/>
        <v/>
      </c>
      <c r="G56" s="16"/>
    </row>
    <row r="57" spans="1:7" x14ac:dyDescent="0.25">
      <c r="A57" s="15">
        <f>Data!A141</f>
        <v>45597</v>
      </c>
      <c r="B57" s="16" t="str">
        <f>IF(VLOOKUP(A57,Data!$A$11:$AL$142,Spreads!$B$7,FALSE)=0,"",VLOOKUP(A57,Data!$A$11:$AL$142,Spreads!$B$7,FALSE))</f>
        <v/>
      </c>
      <c r="C57" s="16"/>
      <c r="D57" s="16" t="str">
        <f>IF(VLOOKUP(A57,Data!$A$11:$AL$142,Spreads!$D$7,FALSE)=0,"",VLOOKUP(A57,Data!$A$11:$AL$142,Spreads!$D$7,FALSE))</f>
        <v/>
      </c>
      <c r="E57" s="16"/>
      <c r="F57" s="16" t="str">
        <f t="shared" si="1"/>
        <v/>
      </c>
      <c r="G57" s="16"/>
    </row>
    <row r="58" spans="1:7" x14ac:dyDescent="0.25">
      <c r="A58" s="15">
        <f>Data!A142</f>
        <v>45627</v>
      </c>
      <c r="B58" s="16" t="str">
        <f>IF(VLOOKUP(A58,Data!$A$11:$AL$142,Spreads!$B$7,FALSE)=0,"",VLOOKUP(A58,Data!$A$11:$AL$142,Spreads!$B$7,FALSE))</f>
        <v/>
      </c>
      <c r="C58" s="16"/>
      <c r="D58" s="16" t="str">
        <f>IF(VLOOKUP(A58,Data!$A$11:$AL$142,Spreads!$D$7,FALSE)=0,"",VLOOKUP(A58,Data!$A$11:$AL$142,Spreads!$D$7,FALSE))</f>
        <v/>
      </c>
      <c r="E58" s="16"/>
      <c r="F58" s="16" t="str">
        <f t="shared" si="1"/>
        <v/>
      </c>
      <c r="G58" s="16"/>
    </row>
    <row r="59" spans="1:7" x14ac:dyDescent="0.25">
      <c r="A59" s="15"/>
      <c r="B59" s="16"/>
      <c r="C59" s="16"/>
      <c r="D59" s="16"/>
      <c r="E59" s="16"/>
      <c r="F59" s="16"/>
      <c r="G59" s="16"/>
    </row>
    <row r="60" spans="1:7" x14ac:dyDescent="0.25">
      <c r="A60" s="12" t="s">
        <v>16</v>
      </c>
      <c r="B60" s="16">
        <f>ROUNDUP(MAX(B11:D58),-1)+10</f>
        <v>1260</v>
      </c>
      <c r="C60" s="16"/>
      <c r="D60" s="16">
        <f>ROUNDUP(MAX(D11:D58),-1)+10</f>
        <v>1180</v>
      </c>
      <c r="E60" s="16"/>
      <c r="F60" s="16">
        <f>ROUNDUP(MAX(F11:F58),-1)+10</f>
        <v>280</v>
      </c>
      <c r="G60" s="16"/>
    </row>
    <row r="61" spans="1:7" x14ac:dyDescent="0.25">
      <c r="A61" s="12" t="s">
        <v>17</v>
      </c>
      <c r="B61" s="16">
        <f>ROUNDDOWN(MIN(B11:D58),-1)-10</f>
        <v>530</v>
      </c>
      <c r="C61" s="16"/>
      <c r="D61" s="16">
        <f>ROUNDDOWN(MIN(D11:D58),-1)-10</f>
        <v>530</v>
      </c>
      <c r="E61" s="16"/>
      <c r="F61" s="16">
        <f>ROUNDDOWN(MIN(F11:F58),-1)-10</f>
        <v>-60</v>
      </c>
      <c r="G61" s="16"/>
    </row>
    <row r="62" spans="1:7" x14ac:dyDescent="0.25">
      <c r="A62" s="12" t="s">
        <v>18</v>
      </c>
      <c r="B62" s="16">
        <f>ROUNDUP(((B60-B61)/10),-1)</f>
        <v>80</v>
      </c>
      <c r="C62" s="16"/>
      <c r="D62" s="16">
        <f>ROUNDUP(((D60-D61)/10),-1)</f>
        <v>70</v>
      </c>
      <c r="E62" s="16"/>
      <c r="F62" s="16">
        <f>ROUNDUP(((F60-F61)/10),-1)</f>
        <v>40</v>
      </c>
      <c r="G62" s="16"/>
    </row>
    <row r="63" spans="1:7" x14ac:dyDescent="0.25">
      <c r="A63" s="8"/>
      <c r="B63" s="3"/>
      <c r="C63" s="3"/>
      <c r="D63" s="3"/>
      <c r="E63" s="3"/>
      <c r="F63" s="3"/>
      <c r="G63" s="3"/>
    </row>
    <row r="64" spans="1:7" x14ac:dyDescent="0.25">
      <c r="A64" s="8"/>
      <c r="B64" s="3"/>
      <c r="C64" s="3"/>
      <c r="D64" s="3"/>
      <c r="E64" s="3"/>
      <c r="F64" s="3"/>
      <c r="G64" s="3"/>
    </row>
    <row r="65" spans="1:7" x14ac:dyDescent="0.25">
      <c r="A65" s="8"/>
      <c r="B65" s="3"/>
      <c r="C65" s="3"/>
      <c r="D65" s="3"/>
      <c r="E65" s="3"/>
      <c r="F65" s="3"/>
      <c r="G65" s="3"/>
    </row>
    <row r="66" spans="1:7" x14ac:dyDescent="0.25">
      <c r="A66" s="8"/>
      <c r="B66" s="3"/>
      <c r="C66" s="3"/>
      <c r="D66" s="3"/>
      <c r="E66" s="3"/>
      <c r="F66" s="3"/>
      <c r="G66" s="3"/>
    </row>
    <row r="67" spans="1:7" x14ac:dyDescent="0.25">
      <c r="A67" s="8"/>
      <c r="B67" s="3"/>
      <c r="C67" s="3"/>
      <c r="D67" s="3"/>
      <c r="E67" s="3"/>
      <c r="F67" s="3"/>
      <c r="G67" s="3"/>
    </row>
    <row r="68" spans="1:7" x14ac:dyDescent="0.25">
      <c r="A68" s="8"/>
      <c r="B68" s="3"/>
      <c r="C68" s="3"/>
      <c r="D68" s="3"/>
      <c r="E68" s="3"/>
      <c r="F68" s="3"/>
      <c r="G68" s="3"/>
    </row>
    <row r="69" spans="1:7" x14ac:dyDescent="0.25">
      <c r="A69" s="8"/>
      <c r="B69" s="3"/>
      <c r="C69" s="3"/>
      <c r="D69" s="3"/>
      <c r="E69" s="3"/>
      <c r="F69" s="3"/>
      <c r="G69" s="3"/>
    </row>
    <row r="70" spans="1:7" x14ac:dyDescent="0.25">
      <c r="A70" s="8"/>
      <c r="B70" s="3"/>
      <c r="C70" s="3"/>
      <c r="D70" s="3"/>
      <c r="E70" s="3"/>
      <c r="F70" s="3"/>
      <c r="G70" s="3"/>
    </row>
    <row r="71" spans="1:7" x14ac:dyDescent="0.25">
      <c r="A71" s="8"/>
      <c r="B71" s="3"/>
      <c r="C71" s="3"/>
      <c r="D71" s="3"/>
      <c r="E71" s="3"/>
      <c r="F71" s="3"/>
      <c r="G71" s="3"/>
    </row>
    <row r="72" spans="1:7" x14ac:dyDescent="0.25">
      <c r="A72" s="8"/>
      <c r="B72" s="3"/>
      <c r="C72" s="3"/>
      <c r="D72" s="3"/>
      <c r="E72" s="3"/>
      <c r="F72" s="3"/>
      <c r="G72" s="3"/>
    </row>
    <row r="73" spans="1:7" x14ac:dyDescent="0.25">
      <c r="A73" s="8"/>
      <c r="B73" s="3"/>
      <c r="C73" s="3"/>
      <c r="D73" s="3"/>
      <c r="E73" s="3"/>
      <c r="F73" s="3"/>
      <c r="G73" s="3"/>
    </row>
    <row r="74" spans="1:7" x14ac:dyDescent="0.25">
      <c r="A74" s="8"/>
      <c r="B74" s="3"/>
      <c r="C74" s="3"/>
      <c r="D74" s="3"/>
      <c r="E74" s="3"/>
      <c r="F74" s="3"/>
      <c r="G74" s="3"/>
    </row>
    <row r="75" spans="1:7" x14ac:dyDescent="0.25">
      <c r="A75" s="8"/>
      <c r="B75" s="3"/>
      <c r="C75" s="3"/>
      <c r="D75" s="3"/>
      <c r="E75" s="3"/>
      <c r="F75" s="3"/>
      <c r="G75" s="3"/>
    </row>
    <row r="76" spans="1:7" x14ac:dyDescent="0.25">
      <c r="A76" s="8"/>
      <c r="B76" s="3"/>
      <c r="C76" s="3"/>
      <c r="D76" s="3"/>
      <c r="E76" s="3"/>
      <c r="F76" s="3"/>
      <c r="G76" s="3"/>
    </row>
    <row r="77" spans="1:7" x14ac:dyDescent="0.25">
      <c r="A77" s="8"/>
      <c r="B77" s="3"/>
      <c r="C77" s="3"/>
      <c r="D77" s="3"/>
      <c r="E77" s="3"/>
      <c r="F77" s="3"/>
      <c r="G77" s="3"/>
    </row>
    <row r="78" spans="1:7" x14ac:dyDescent="0.25">
      <c r="A78" s="8"/>
      <c r="B78" s="3"/>
      <c r="C78" s="3"/>
      <c r="D78" s="3"/>
      <c r="E78" s="3"/>
      <c r="F78" s="3"/>
      <c r="G78" s="3"/>
    </row>
    <row r="79" spans="1:7" x14ac:dyDescent="0.25">
      <c r="A79" s="8"/>
      <c r="B79" s="3"/>
      <c r="C79" s="3"/>
      <c r="D79" s="3"/>
      <c r="E79" s="3"/>
      <c r="F79" s="3"/>
      <c r="G79" s="3"/>
    </row>
    <row r="80" spans="1:7" x14ac:dyDescent="0.25">
      <c r="A80" s="8"/>
      <c r="B80" s="3"/>
      <c r="C80" s="3"/>
      <c r="D80" s="3"/>
      <c r="E80" s="3"/>
      <c r="F80" s="3"/>
      <c r="G80" s="3"/>
    </row>
    <row r="81" spans="1:7" x14ac:dyDescent="0.25">
      <c r="A81" s="8"/>
      <c r="B81" s="3"/>
      <c r="C81" s="3"/>
      <c r="D81" s="3"/>
      <c r="E81" s="3"/>
      <c r="F81" s="3"/>
      <c r="G81" s="3"/>
    </row>
    <row r="82" spans="1:7" x14ac:dyDescent="0.25">
      <c r="A82" s="8"/>
      <c r="B82" s="3"/>
      <c r="C82" s="3"/>
      <c r="D82" s="3"/>
      <c r="E82" s="3"/>
      <c r="F82" s="3"/>
      <c r="G82" s="3"/>
    </row>
    <row r="83" spans="1:7" x14ac:dyDescent="0.25">
      <c r="A83" s="8"/>
      <c r="B83" s="3"/>
      <c r="C83" s="3"/>
      <c r="D83" s="3"/>
      <c r="E83" s="3"/>
      <c r="F83" s="3"/>
      <c r="G83" s="3"/>
    </row>
    <row r="84" spans="1:7" x14ac:dyDescent="0.25">
      <c r="A84" s="8"/>
      <c r="B84" s="3"/>
      <c r="C84" s="3"/>
      <c r="D84" s="3"/>
      <c r="E84" s="3"/>
      <c r="F84" s="3"/>
      <c r="G84" s="3"/>
    </row>
    <row r="85" spans="1:7" x14ac:dyDescent="0.25">
      <c r="A85" s="8"/>
      <c r="B85" s="3"/>
      <c r="C85" s="3"/>
      <c r="D85" s="3"/>
      <c r="E85" s="3"/>
      <c r="F85" s="3"/>
      <c r="G85" s="3"/>
    </row>
    <row r="86" spans="1:7" x14ac:dyDescent="0.25">
      <c r="A86" s="8"/>
      <c r="B86" s="3"/>
      <c r="C86" s="3"/>
      <c r="D86" s="3"/>
      <c r="E86" s="3"/>
      <c r="F86" s="3"/>
      <c r="G86" s="3"/>
    </row>
    <row r="87" spans="1:7" x14ac:dyDescent="0.25">
      <c r="A87" s="8"/>
      <c r="B87" s="3"/>
      <c r="C87" s="3"/>
      <c r="D87" s="3"/>
      <c r="E87" s="3"/>
      <c r="F87" s="3"/>
      <c r="G87" s="3"/>
    </row>
    <row r="88" spans="1:7" x14ac:dyDescent="0.25">
      <c r="A88" s="8"/>
      <c r="B88" s="3"/>
      <c r="C88" s="3"/>
      <c r="D88" s="3"/>
      <c r="E88" s="3"/>
      <c r="F88" s="3"/>
      <c r="G88" s="3"/>
    </row>
    <row r="89" spans="1:7" x14ac:dyDescent="0.25">
      <c r="A89" s="8"/>
      <c r="B89" s="3"/>
      <c r="C89" s="3"/>
      <c r="D89" s="3"/>
      <c r="E89" s="3"/>
      <c r="F89" s="3"/>
      <c r="G89" s="3"/>
    </row>
    <row r="90" spans="1:7" x14ac:dyDescent="0.25">
      <c r="A90" s="8"/>
      <c r="B90" s="3"/>
      <c r="C90" s="3"/>
      <c r="D90" s="3"/>
      <c r="E90" s="3"/>
      <c r="F90" s="3"/>
      <c r="G90" s="3"/>
    </row>
    <row r="91" spans="1:7" x14ac:dyDescent="0.25">
      <c r="A91" s="8"/>
      <c r="B91" s="3"/>
      <c r="C91" s="3"/>
      <c r="D91" s="3"/>
      <c r="E91" s="3"/>
      <c r="F91" s="3"/>
      <c r="G91" s="3"/>
    </row>
    <row r="92" spans="1:7" x14ac:dyDescent="0.25">
      <c r="A92" s="8"/>
      <c r="B92" s="3"/>
      <c r="C92" s="3"/>
      <c r="D92" s="3"/>
      <c r="E92" s="3"/>
      <c r="F92" s="3"/>
      <c r="G92" s="3"/>
    </row>
    <row r="93" spans="1:7" x14ac:dyDescent="0.25">
      <c r="A93" s="8"/>
      <c r="B93" s="3"/>
      <c r="C93" s="3"/>
      <c r="D93" s="3"/>
      <c r="E93" s="3"/>
      <c r="F93" s="3"/>
      <c r="G93" s="3"/>
    </row>
    <row r="94" spans="1:7" x14ac:dyDescent="0.25">
      <c r="A94" s="8"/>
      <c r="B94" s="3"/>
      <c r="C94" s="3"/>
      <c r="D94" s="3"/>
      <c r="E94" s="3"/>
      <c r="F94" s="3"/>
      <c r="G94" s="3"/>
    </row>
    <row r="95" spans="1:7" x14ac:dyDescent="0.25">
      <c r="A95" s="8"/>
      <c r="B95" s="3"/>
      <c r="C95" s="3"/>
      <c r="D95" s="3"/>
      <c r="E95" s="3"/>
      <c r="F95" s="3"/>
      <c r="G95" s="3"/>
    </row>
    <row r="96" spans="1:7" x14ac:dyDescent="0.25">
      <c r="A96" s="8"/>
      <c r="B96" s="3"/>
      <c r="C96" s="3"/>
      <c r="D96" s="3"/>
      <c r="E96" s="3"/>
      <c r="F96" s="3"/>
      <c r="G96" s="3"/>
    </row>
    <row r="97" spans="1:7" x14ac:dyDescent="0.25">
      <c r="A97" s="8"/>
      <c r="B97" s="3"/>
      <c r="C97" s="3"/>
      <c r="D97" s="3"/>
      <c r="E97" s="3"/>
      <c r="F97" s="3"/>
      <c r="G97" s="3"/>
    </row>
    <row r="98" spans="1:7" x14ac:dyDescent="0.25">
      <c r="A98" s="8"/>
      <c r="B98" s="3"/>
      <c r="C98" s="3"/>
      <c r="D98" s="3"/>
      <c r="E98" s="3"/>
      <c r="F98" s="3"/>
      <c r="G98" s="3"/>
    </row>
    <row r="99" spans="1:7" x14ac:dyDescent="0.25">
      <c r="A99" s="8"/>
      <c r="B99" s="3"/>
      <c r="C99" s="3"/>
      <c r="D99" s="3"/>
      <c r="E99" s="3"/>
      <c r="F99" s="3"/>
      <c r="G99" s="3"/>
    </row>
    <row r="100" spans="1:7" x14ac:dyDescent="0.25">
      <c r="A100" s="8"/>
      <c r="B100" s="3"/>
      <c r="C100" s="3"/>
      <c r="D100" s="3"/>
      <c r="E100" s="3"/>
      <c r="F100" s="3"/>
      <c r="G100" s="3"/>
    </row>
    <row r="101" spans="1:7" x14ac:dyDescent="0.25">
      <c r="A101" s="8"/>
      <c r="B101" s="3"/>
      <c r="C101" s="3"/>
      <c r="D101" s="3"/>
      <c r="E101" s="3"/>
      <c r="F101" s="3"/>
      <c r="G101" s="3"/>
    </row>
    <row r="102" spans="1:7" x14ac:dyDescent="0.25">
      <c r="A102" s="8"/>
      <c r="B102" s="3"/>
      <c r="C102" s="3"/>
      <c r="D102" s="3"/>
      <c r="E102" s="3"/>
      <c r="F102" s="3"/>
      <c r="G102" s="3"/>
    </row>
    <row r="103" spans="1:7" x14ac:dyDescent="0.25">
      <c r="A103" s="8"/>
      <c r="B103" s="3"/>
      <c r="C103" s="3"/>
      <c r="D103" s="3"/>
      <c r="E103" s="3"/>
      <c r="F103" s="3"/>
      <c r="G103" s="3"/>
    </row>
    <row r="104" spans="1:7" x14ac:dyDescent="0.25">
      <c r="A104" s="8"/>
      <c r="B104" s="3"/>
      <c r="C104" s="3"/>
      <c r="D104" s="3"/>
      <c r="E104" s="3"/>
      <c r="F104" s="3"/>
      <c r="G104" s="3"/>
    </row>
    <row r="105" spans="1:7" x14ac:dyDescent="0.25">
      <c r="A105" s="8"/>
      <c r="B105" s="3"/>
      <c r="C105" s="3"/>
      <c r="D105" s="3"/>
      <c r="E105" s="3"/>
      <c r="F105" s="3"/>
      <c r="G105" s="3"/>
    </row>
    <row r="106" spans="1:7" x14ac:dyDescent="0.25">
      <c r="A106" s="8"/>
      <c r="B106" s="3"/>
      <c r="C106" s="3"/>
      <c r="D106" s="3"/>
      <c r="E106" s="3"/>
      <c r="F106" s="3"/>
      <c r="G106" s="3"/>
    </row>
    <row r="107" spans="1:7" x14ac:dyDescent="0.25">
      <c r="A107" s="8"/>
      <c r="B107" s="3"/>
      <c r="C107" s="3"/>
      <c r="D107" s="3"/>
      <c r="E107" s="3"/>
      <c r="F107" s="3"/>
      <c r="G107" s="3"/>
    </row>
    <row r="108" spans="1:7" x14ac:dyDescent="0.25">
      <c r="A108" s="8"/>
      <c r="B108" s="3"/>
      <c r="C108" s="3"/>
      <c r="D108" s="3"/>
      <c r="E108" s="3"/>
      <c r="F108" s="3"/>
      <c r="G108" s="3"/>
    </row>
    <row r="109" spans="1:7" x14ac:dyDescent="0.25">
      <c r="A109" s="8"/>
      <c r="B109" s="3"/>
      <c r="C109" s="3"/>
      <c r="D109" s="3"/>
      <c r="E109" s="3"/>
      <c r="F109" s="3"/>
      <c r="G109" s="3"/>
    </row>
    <row r="110" spans="1:7" x14ac:dyDescent="0.25">
      <c r="A110" s="8"/>
      <c r="B110" s="3"/>
      <c r="C110" s="3"/>
      <c r="D110" s="3"/>
      <c r="E110" s="3"/>
      <c r="F110" s="3"/>
      <c r="G110" s="3"/>
    </row>
    <row r="111" spans="1:7" x14ac:dyDescent="0.25">
      <c r="A111" s="8"/>
      <c r="B111" s="3"/>
      <c r="C111" s="3"/>
      <c r="D111" s="3"/>
      <c r="E111" s="3"/>
      <c r="F111" s="3"/>
      <c r="G111" s="3"/>
    </row>
    <row r="112" spans="1:7" x14ac:dyDescent="0.25">
      <c r="A112" s="8"/>
      <c r="B112" s="3"/>
      <c r="C112" s="3"/>
      <c r="D112" s="3"/>
      <c r="E112" s="3"/>
      <c r="F112" s="3"/>
      <c r="G112" s="3"/>
    </row>
    <row r="113" spans="1:7" x14ac:dyDescent="0.25">
      <c r="A113" s="8"/>
      <c r="B113" s="3"/>
      <c r="C113" s="3"/>
      <c r="D113" s="3"/>
      <c r="E113" s="3"/>
      <c r="F113" s="3"/>
      <c r="G113" s="3"/>
    </row>
    <row r="114" spans="1:7" x14ac:dyDescent="0.25">
      <c r="A114" s="8"/>
      <c r="B114" s="3"/>
      <c r="C114" s="3"/>
      <c r="D114" s="3"/>
      <c r="E114" s="3"/>
      <c r="F114" s="3"/>
      <c r="G114" s="3"/>
    </row>
    <row r="115" spans="1:7" x14ac:dyDescent="0.25">
      <c r="A115" s="8"/>
      <c r="B115" s="3"/>
      <c r="C115" s="3"/>
      <c r="D115" s="3"/>
      <c r="E115" s="3"/>
      <c r="F115" s="3"/>
      <c r="G115" s="3"/>
    </row>
    <row r="116" spans="1:7" x14ac:dyDescent="0.25">
      <c r="A116" s="8"/>
      <c r="B116" s="3"/>
      <c r="C116" s="3"/>
      <c r="D116" s="3"/>
      <c r="E116" s="3"/>
      <c r="F116" s="3"/>
      <c r="G116" s="3"/>
    </row>
    <row r="117" spans="1:7" x14ac:dyDescent="0.25">
      <c r="A117" s="8"/>
      <c r="B117" s="3"/>
      <c r="C117" s="3"/>
      <c r="D117" s="3"/>
      <c r="E117" s="3"/>
      <c r="F117" s="3"/>
      <c r="G117" s="3"/>
    </row>
    <row r="118" spans="1:7" x14ac:dyDescent="0.25">
      <c r="A118" s="8"/>
      <c r="B118" s="3"/>
      <c r="C118" s="3"/>
      <c r="D118" s="3"/>
      <c r="E118" s="3"/>
      <c r="F118" s="3"/>
      <c r="G118" s="3"/>
    </row>
    <row r="119" spans="1:7" x14ac:dyDescent="0.25">
      <c r="A119" s="8"/>
      <c r="B119" s="3"/>
      <c r="C119" s="3"/>
      <c r="D119" s="3"/>
      <c r="E119" s="3"/>
      <c r="F119" s="3"/>
      <c r="G119" s="3"/>
    </row>
    <row r="120" spans="1:7" x14ac:dyDescent="0.25">
      <c r="A120" s="8"/>
      <c r="B120" s="3"/>
      <c r="C120" s="3"/>
      <c r="D120" s="3"/>
      <c r="E120" s="3"/>
      <c r="F120" s="3"/>
      <c r="G120" s="3"/>
    </row>
    <row r="121" spans="1:7" x14ac:dyDescent="0.25">
      <c r="A121" s="8"/>
      <c r="B121" s="3"/>
      <c r="C121" s="3"/>
      <c r="D121" s="3"/>
      <c r="E121" s="3"/>
      <c r="F121" s="3"/>
      <c r="G121" s="3"/>
    </row>
    <row r="122" spans="1:7" x14ac:dyDescent="0.25">
      <c r="A122" s="8"/>
      <c r="B122" s="3"/>
      <c r="C122" s="3"/>
      <c r="D122" s="3"/>
      <c r="E122" s="3"/>
      <c r="F122" s="3"/>
      <c r="G122" s="3"/>
    </row>
    <row r="123" spans="1:7" x14ac:dyDescent="0.25">
      <c r="A123" s="8"/>
      <c r="B123" s="3"/>
      <c r="C123" s="3"/>
      <c r="D123" s="3"/>
      <c r="E123" s="3"/>
      <c r="F123" s="3"/>
      <c r="G123" s="3"/>
    </row>
    <row r="124" spans="1:7" x14ac:dyDescent="0.25">
      <c r="A124" s="8"/>
      <c r="B124" s="3"/>
      <c r="C124" s="3"/>
      <c r="D124" s="3"/>
      <c r="E124" s="3"/>
      <c r="F124" s="3"/>
      <c r="G124" s="3"/>
    </row>
    <row r="125" spans="1:7" x14ac:dyDescent="0.25">
      <c r="A125" s="8"/>
      <c r="B125" s="3"/>
      <c r="C125" s="3"/>
      <c r="D125" s="3"/>
      <c r="E125" s="3"/>
      <c r="F125" s="3"/>
      <c r="G125" s="3"/>
    </row>
    <row r="126" spans="1:7" x14ac:dyDescent="0.25">
      <c r="A126" s="8"/>
      <c r="B126" s="3"/>
      <c r="C126" s="3"/>
      <c r="D126" s="3"/>
      <c r="E126" s="3"/>
      <c r="F126" s="3"/>
      <c r="G126" s="3"/>
    </row>
    <row r="127" spans="1:7" x14ac:dyDescent="0.25">
      <c r="A127" s="8"/>
      <c r="B127" s="3"/>
      <c r="C127" s="3"/>
      <c r="D127" s="3"/>
      <c r="E127" s="3"/>
      <c r="F127" s="3"/>
      <c r="G127" s="3"/>
    </row>
    <row r="128" spans="1:7" x14ac:dyDescent="0.25">
      <c r="A128" s="8"/>
      <c r="B128" s="3"/>
      <c r="C128" s="3"/>
      <c r="D128" s="3"/>
      <c r="E128" s="3"/>
      <c r="F128" s="3"/>
      <c r="G128" s="3"/>
    </row>
    <row r="129" spans="1:7" x14ac:dyDescent="0.25">
      <c r="A129" s="8"/>
      <c r="B129" s="3"/>
      <c r="C129" s="3"/>
      <c r="D129" s="3"/>
      <c r="E129" s="3"/>
      <c r="F129" s="3"/>
      <c r="G129" s="3"/>
    </row>
    <row r="130" spans="1:7" x14ac:dyDescent="0.25">
      <c r="A130" s="8"/>
      <c r="B130" s="3"/>
      <c r="C130" s="3"/>
      <c r="D130" s="3"/>
      <c r="E130" s="3"/>
      <c r="F130" s="3"/>
      <c r="G130" s="3"/>
    </row>
    <row r="131" spans="1:7" x14ac:dyDescent="0.25">
      <c r="A131" s="8"/>
      <c r="B131" s="3"/>
      <c r="C131" s="3"/>
      <c r="D131" s="3"/>
      <c r="E131" s="3"/>
      <c r="F131" s="3"/>
      <c r="G131" s="3"/>
    </row>
    <row r="132" spans="1:7" x14ac:dyDescent="0.25">
      <c r="A132" s="8"/>
      <c r="B132" s="3"/>
      <c r="C132" s="3"/>
      <c r="D132" s="3"/>
      <c r="E132" s="3"/>
      <c r="F132" s="3"/>
      <c r="G132" s="3"/>
    </row>
    <row r="133" spans="1:7" x14ac:dyDescent="0.25">
      <c r="A133" s="8"/>
      <c r="B133" s="3"/>
      <c r="C133" s="3"/>
      <c r="D133" s="3"/>
      <c r="E133" s="3"/>
      <c r="F133" s="3"/>
      <c r="G133" s="3"/>
    </row>
    <row r="134" spans="1:7" x14ac:dyDescent="0.25">
      <c r="A134" s="8"/>
      <c r="B134" s="3"/>
      <c r="C134" s="3"/>
      <c r="D134" s="3"/>
      <c r="E134" s="3"/>
      <c r="F134" s="3"/>
      <c r="G134" s="3"/>
    </row>
    <row r="135" spans="1:7" x14ac:dyDescent="0.25">
      <c r="A135" s="8"/>
      <c r="B135" s="3"/>
      <c r="C135" s="3"/>
      <c r="D135" s="3"/>
      <c r="E135" s="3"/>
      <c r="F135" s="3"/>
      <c r="G135" s="3"/>
    </row>
    <row r="136" spans="1:7" x14ac:dyDescent="0.25">
      <c r="A136" s="8"/>
      <c r="B136" s="3"/>
      <c r="C136" s="3"/>
      <c r="D136" s="3"/>
      <c r="E136" s="3"/>
      <c r="F136" s="3"/>
      <c r="G136" s="3"/>
    </row>
    <row r="137" spans="1:7" x14ac:dyDescent="0.25">
      <c r="A137" s="8"/>
      <c r="B137" s="3"/>
      <c r="C137" s="3"/>
      <c r="D137" s="3"/>
      <c r="E137" s="3"/>
      <c r="F137" s="3"/>
      <c r="G137" s="3"/>
    </row>
    <row r="138" spans="1:7" x14ac:dyDescent="0.25">
      <c r="A138" s="8"/>
      <c r="B138" s="3"/>
      <c r="C138" s="3"/>
      <c r="D138" s="3"/>
      <c r="E138" s="3"/>
      <c r="F138" s="3"/>
      <c r="G138" s="3"/>
    </row>
    <row r="139" spans="1:7" x14ac:dyDescent="0.25">
      <c r="A139" s="8"/>
      <c r="B139" s="3"/>
      <c r="C139" s="3"/>
      <c r="D139" s="3"/>
      <c r="E139" s="3"/>
      <c r="F139" s="3"/>
      <c r="G139" s="3"/>
    </row>
    <row r="140" spans="1:7" x14ac:dyDescent="0.25">
      <c r="A140" s="8"/>
      <c r="B140" s="3"/>
      <c r="C140" s="3"/>
      <c r="D140" s="3"/>
      <c r="E140" s="3"/>
      <c r="F140" s="3"/>
      <c r="G140" s="3"/>
    </row>
    <row r="141" spans="1:7" x14ac:dyDescent="0.25">
      <c r="A141" s="8"/>
      <c r="B141" s="3"/>
      <c r="C141" s="3"/>
      <c r="D141" s="3"/>
      <c r="E141" s="3"/>
      <c r="F141" s="3"/>
      <c r="G141" s="3"/>
    </row>
    <row r="142" spans="1:7" x14ac:dyDescent="0.25">
      <c r="A142" s="8"/>
      <c r="B142" s="3"/>
      <c r="C142" s="3"/>
      <c r="D142" s="3"/>
      <c r="E142" s="3"/>
      <c r="F142" s="3"/>
      <c r="G142" s="3"/>
    </row>
  </sheetData>
  <mergeCells count="2">
    <mergeCell ref="J3:N3"/>
    <mergeCell ref="J7:N7"/>
  </mergeCell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="Select Item from Drop-down List">
          <x14:formula1>
            <xm:f>Codes!$A$2:$A$12</xm:f>
          </x14:formula1>
          <xm:sqref>J7:N7 J3:N3</xm:sqref>
        </x14:dataValidation>
        <x14:dataValidation type="list" allowBlank="1" showErrorMessage="1" prompt="Select Item from Drop-down List">
          <x14:formula1>
            <xm:f>Codes!$A$2:$A$6</xm:f>
          </x14:formula1>
          <xm:sqref>C8 E8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O142"/>
  <sheetViews>
    <sheetView showGridLines="0" topLeftCell="G1" workbookViewId="0">
      <selection activeCell="I3" sqref="I3:M3"/>
    </sheetView>
  </sheetViews>
  <sheetFormatPr defaultRowHeight="15" x14ac:dyDescent="0.25"/>
  <cols>
    <col min="1" max="1" width="8.7109375" hidden="1" customWidth="1"/>
    <col min="2" max="2" width="21.42578125" hidden="1" customWidth="1"/>
    <col min="3" max="3" width="5" hidden="1" customWidth="1"/>
    <col min="4" max="4" width="21.42578125" hidden="1" customWidth="1"/>
    <col min="5" max="6" width="8.7109375" hidden="1" customWidth="1"/>
    <col min="7" max="7" width="4.28515625" customWidth="1"/>
    <col min="13" max="13" width="4.42578125" customWidth="1"/>
    <col min="16" max="16" width="9.140625" customWidth="1"/>
  </cols>
  <sheetData>
    <row r="1" spans="1:15" x14ac:dyDescent="0.25">
      <c r="H1" s="27" t="s">
        <v>132</v>
      </c>
    </row>
    <row r="2" spans="1:15" ht="15.75" thickBot="1" x14ac:dyDescent="0.3">
      <c r="C2" s="4" t="s">
        <v>22</v>
      </c>
    </row>
    <row r="3" spans="1:15" ht="15.75" thickBot="1" x14ac:dyDescent="0.3">
      <c r="C3" s="4"/>
      <c r="H3" s="1" t="s">
        <v>135</v>
      </c>
      <c r="I3" s="59" t="s">
        <v>99</v>
      </c>
      <c r="J3" s="60"/>
      <c r="K3" s="60"/>
      <c r="L3" s="60"/>
      <c r="M3" s="61"/>
    </row>
    <row r="4" spans="1:15" x14ac:dyDescent="0.25">
      <c r="C4" s="4"/>
      <c r="H4" s="1"/>
    </row>
    <row r="5" spans="1:15" x14ac:dyDescent="0.25">
      <c r="C5" s="4"/>
      <c r="H5" s="1" t="s">
        <v>128</v>
      </c>
    </row>
    <row r="6" spans="1:15" ht="15.75" thickBot="1" x14ac:dyDescent="0.3">
      <c r="H6" s="1"/>
    </row>
    <row r="7" spans="1:15" ht="15.75" thickBot="1" x14ac:dyDescent="0.3">
      <c r="B7" s="11">
        <f>VLOOKUP(I3,Codes!A2:B38,2,FALSE)</f>
        <v>2</v>
      </c>
      <c r="C7" s="11"/>
      <c r="D7" s="11">
        <f>VLOOKUP(I7,Codes!A2:B38,2,FALSE)</f>
        <v>3</v>
      </c>
      <c r="E7" s="11"/>
      <c r="F7" s="11"/>
      <c r="H7" s="1" t="s">
        <v>136</v>
      </c>
      <c r="I7" s="62" t="s">
        <v>97</v>
      </c>
      <c r="J7" s="63"/>
      <c r="K7" s="63"/>
      <c r="L7" s="63"/>
      <c r="M7" s="64"/>
    </row>
    <row r="8" spans="1:15" x14ac:dyDescent="0.25">
      <c r="B8" t="str">
        <f>I3</f>
        <v>MGEX Hard Red Spring Wheat Futures</v>
      </c>
      <c r="C8" s="24"/>
      <c r="D8" t="str">
        <f>I7</f>
        <v>KCBT  Hard Red Winter Wheat Futures</v>
      </c>
      <c r="E8" s="24"/>
      <c r="F8" s="24"/>
      <c r="N8" s="4"/>
      <c r="O8" s="4"/>
    </row>
    <row r="9" spans="1:15" x14ac:dyDescent="0.25">
      <c r="A9" s="12"/>
      <c r="B9" s="11"/>
      <c r="C9" s="11"/>
      <c r="D9" s="11"/>
      <c r="E9" s="11"/>
      <c r="F9" s="11"/>
      <c r="O9" s="4"/>
    </row>
    <row r="10" spans="1:15" x14ac:dyDescent="0.25">
      <c r="A10" s="13" t="s">
        <v>1</v>
      </c>
      <c r="B10" s="14"/>
      <c r="C10" s="11"/>
      <c r="D10" s="14"/>
      <c r="E10" s="11"/>
      <c r="F10" s="11"/>
      <c r="H10" s="21" t="str">
        <f>I3</f>
        <v>MGEX Hard Red Spring Wheat Futures</v>
      </c>
      <c r="I10" s="12"/>
      <c r="J10" s="12"/>
      <c r="K10" s="12"/>
      <c r="L10" s="12"/>
      <c r="M10" s="12"/>
      <c r="N10" s="12"/>
      <c r="O10" s="4"/>
    </row>
    <row r="11" spans="1:15" x14ac:dyDescent="0.25">
      <c r="A11" s="15">
        <f>Data!A95</f>
        <v>44197</v>
      </c>
      <c r="B11" s="16">
        <f>IF(VLOOKUP(A11,Data!$A$11:$AL$142,Prices!$B$7,FALSE)=0,"",VLOOKUP(A11,Data!$A$11:$AL$142,Prices!$B$7,FALSE))</f>
        <v>633.5</v>
      </c>
      <c r="C11" s="16"/>
      <c r="D11" s="16">
        <f>IF(VLOOKUP(A11,Data!$A$11:$AL$142,Prices!$D$7,FALSE)=0,"",VLOOKUP(A11,Data!$A$11:$AL$142,Prices!$D$7,FALSE))</f>
        <v>638</v>
      </c>
      <c r="E11" s="16"/>
      <c r="F11" s="16"/>
      <c r="H11" s="12"/>
      <c r="I11" s="12"/>
      <c r="J11" s="12"/>
      <c r="K11" s="12"/>
      <c r="L11" s="12"/>
      <c r="M11" s="12"/>
      <c r="N11" s="34" t="s">
        <v>146</v>
      </c>
      <c r="O11" s="25"/>
    </row>
    <row r="12" spans="1:15" ht="15.75" thickBot="1" x14ac:dyDescent="0.3">
      <c r="A12" s="15">
        <f>Data!A96</f>
        <v>44228</v>
      </c>
      <c r="B12" s="16">
        <f>IF(VLOOKUP(A12,Data!$A$11:$AL$142,Prices!$B$7,FALSE)=0,"",VLOOKUP(A12,Data!$A$11:$AL$142,Prices!$B$7,FALSE))</f>
        <v>631</v>
      </c>
      <c r="C12" s="16"/>
      <c r="D12" s="16">
        <f>IF(VLOOKUP(A12,Data!$A$11:$AL$142,Prices!$D$7,FALSE)=0,"",VLOOKUP(A12,Data!$A$11:$AL$142,Prices!$D$7,FALSE))</f>
        <v>624.75</v>
      </c>
      <c r="E12" s="16"/>
      <c r="F12" s="16"/>
      <c r="H12" s="17" t="s">
        <v>1</v>
      </c>
      <c r="I12" s="18">
        <v>2021</v>
      </c>
      <c r="J12" s="18">
        <v>2022</v>
      </c>
      <c r="K12" s="18">
        <v>2023</v>
      </c>
      <c r="L12" s="18">
        <v>2024</v>
      </c>
      <c r="M12" s="11"/>
      <c r="N12" s="18" t="s">
        <v>19</v>
      </c>
      <c r="O12" s="25"/>
    </row>
    <row r="13" spans="1:15" x14ac:dyDescent="0.25">
      <c r="A13" s="15">
        <f>Data!A97</f>
        <v>44256</v>
      </c>
      <c r="B13" s="16">
        <f>IF(VLOOKUP(A13,Data!$A$11:$AL$142,Prices!$B$7,FALSE)=0,"",VLOOKUP(A13,Data!$A$11:$AL$142,Prices!$B$7,FALSE))</f>
        <v>610.75</v>
      </c>
      <c r="C13" s="16"/>
      <c r="D13" s="16">
        <f>IF(VLOOKUP(A13,Data!$A$11:$AL$142,Prices!$D$7,FALSE)=0,"",VLOOKUP(A13,Data!$A$11:$AL$142,Prices!$D$7,FALSE))</f>
        <v>575.75</v>
      </c>
      <c r="E13" s="16"/>
      <c r="F13" s="16"/>
      <c r="H13" s="19" t="s">
        <v>2</v>
      </c>
      <c r="I13" s="44">
        <f t="shared" ref="I13:I24" si="0">IF(B11="",NA(),B11)</f>
        <v>633.5</v>
      </c>
      <c r="J13" s="44">
        <f t="shared" ref="J13:J24" si="1">IF(B23="",NA(),B23)</f>
        <v>906.5</v>
      </c>
      <c r="K13" s="44">
        <f t="shared" ref="K13:K24" si="2">IF(B35="",NA(),B35)</f>
        <v>922.25</v>
      </c>
      <c r="L13" s="44">
        <f t="shared" ref="L13:L24" si="3">IF(B47="",NA(),B47)</f>
        <v>692.25</v>
      </c>
      <c r="M13" s="11"/>
      <c r="N13" s="45">
        <f>AVERAGE(I13:K13)</f>
        <v>820.75</v>
      </c>
      <c r="O13" s="25"/>
    </row>
    <row r="14" spans="1:15" x14ac:dyDescent="0.25">
      <c r="A14" s="15">
        <f>Data!A98</f>
        <v>44287</v>
      </c>
      <c r="B14" s="16">
        <f>IF(VLOOKUP(A14,Data!$A$11:$AL$142,Prices!$B$7,FALSE)=0,"",VLOOKUP(A14,Data!$A$11:$AL$142,Prices!$B$7,FALSE))</f>
        <v>763.25</v>
      </c>
      <c r="C14" s="16"/>
      <c r="D14" s="16">
        <f>IF(VLOOKUP(A14,Data!$A$11:$AL$142,Prices!$D$7,FALSE)=0,"",VLOOKUP(A14,Data!$A$11:$AL$142,Prices!$D$7,FALSE))</f>
        <v>698.25</v>
      </c>
      <c r="E14" s="16"/>
      <c r="F14" s="16"/>
      <c r="H14" s="12" t="s">
        <v>3</v>
      </c>
      <c r="I14" s="44">
        <f t="shared" si="0"/>
        <v>631</v>
      </c>
      <c r="J14" s="44">
        <f t="shared" si="1"/>
        <v>989</v>
      </c>
      <c r="K14" s="44">
        <f t="shared" si="2"/>
        <v>870.75</v>
      </c>
      <c r="L14" s="44">
        <f t="shared" si="3"/>
        <v>664.5</v>
      </c>
      <c r="M14" s="11"/>
      <c r="N14" s="45">
        <f t="shared" ref="N14:N24" si="4">AVERAGE(I14:K14)</f>
        <v>830.25</v>
      </c>
      <c r="O14" s="25"/>
    </row>
    <row r="15" spans="1:15" x14ac:dyDescent="0.25">
      <c r="A15" s="15">
        <f>Data!A99</f>
        <v>44317</v>
      </c>
      <c r="B15" s="16">
        <f>IF(VLOOKUP(A15,Data!$A$11:$AL$142,Prices!$B$7,FALSE)=0,"",VLOOKUP(A15,Data!$A$11:$AL$142,Prices!$B$7,FALSE))</f>
        <v>727.5</v>
      </c>
      <c r="C15" s="16"/>
      <c r="D15" s="16">
        <f>IF(VLOOKUP(A15,Data!$A$11:$AL$142,Prices!$D$7,FALSE)=0,"",VLOOKUP(A15,Data!$A$11:$AL$142,Prices!$D$7,FALSE))</f>
        <v>613.25</v>
      </c>
      <c r="E15" s="16"/>
      <c r="F15" s="16"/>
      <c r="H15" s="12" t="s">
        <v>4</v>
      </c>
      <c r="I15" s="44">
        <f t="shared" si="0"/>
        <v>610.75</v>
      </c>
      <c r="J15" s="44">
        <f t="shared" si="1"/>
        <v>1079.5</v>
      </c>
      <c r="K15" s="44">
        <f t="shared" si="2"/>
        <v>895.75</v>
      </c>
      <c r="L15" s="44">
        <f t="shared" si="3"/>
        <v>645</v>
      </c>
      <c r="M15" s="11"/>
      <c r="N15" s="45">
        <f t="shared" si="4"/>
        <v>862</v>
      </c>
      <c r="O15" s="25"/>
    </row>
    <row r="16" spans="1:15" x14ac:dyDescent="0.25">
      <c r="A16" s="15">
        <f>Data!A100</f>
        <v>44348</v>
      </c>
      <c r="B16" s="16">
        <f>IF(VLOOKUP(A16,Data!$A$11:$AL$142,Prices!$B$7,FALSE)=0,"",VLOOKUP(A16,Data!$A$11:$AL$142,Prices!$B$7,FALSE))</f>
        <v>868.75</v>
      </c>
      <c r="C16" s="16"/>
      <c r="D16" s="16">
        <f>IF(VLOOKUP(A16,Data!$A$11:$AL$142,Prices!$D$7,FALSE)=0,"",VLOOKUP(A16,Data!$A$11:$AL$142,Prices!$D$7,FALSE))</f>
        <v>650.25</v>
      </c>
      <c r="E16" s="16"/>
      <c r="F16" s="16"/>
      <c r="H16" s="12" t="s">
        <v>5</v>
      </c>
      <c r="I16" s="44">
        <f t="shared" si="0"/>
        <v>763.25</v>
      </c>
      <c r="J16" s="44">
        <f t="shared" si="1"/>
        <v>1161.25</v>
      </c>
      <c r="K16" s="44">
        <f t="shared" si="2"/>
        <v>788</v>
      </c>
      <c r="L16" s="44">
        <f t="shared" si="3"/>
        <v>710.25</v>
      </c>
      <c r="M16" s="11"/>
      <c r="N16" s="45">
        <f t="shared" si="4"/>
        <v>904.16666666666663</v>
      </c>
      <c r="O16" s="25"/>
    </row>
    <row r="17" spans="1:15" x14ac:dyDescent="0.25">
      <c r="A17" s="15">
        <f>Data!A101</f>
        <v>44378</v>
      </c>
      <c r="B17" s="16">
        <f>IF(VLOOKUP(A17,Data!$A$11:$AL$142,Prices!$B$7,FALSE)=0,"",VLOOKUP(A17,Data!$A$11:$AL$142,Prices!$B$7,FALSE))</f>
        <v>904.75</v>
      </c>
      <c r="C17" s="16"/>
      <c r="D17" s="16">
        <f>IF(VLOOKUP(A17,Data!$A$11:$AL$142,Prices!$D$7,FALSE)=0,"",VLOOKUP(A17,Data!$A$11:$AL$142,Prices!$D$7,FALSE))</f>
        <v>673.25</v>
      </c>
      <c r="E17" s="16"/>
      <c r="F17" s="16"/>
      <c r="H17" s="12" t="s">
        <v>6</v>
      </c>
      <c r="I17" s="44">
        <f t="shared" si="0"/>
        <v>727.5</v>
      </c>
      <c r="J17" s="44">
        <f t="shared" si="1"/>
        <v>1247.5</v>
      </c>
      <c r="K17" s="44">
        <f t="shared" si="2"/>
        <v>780</v>
      </c>
      <c r="L17" s="44">
        <f t="shared" si="3"/>
        <v>739.75</v>
      </c>
      <c r="M17" s="11"/>
      <c r="N17" s="45">
        <f t="shared" si="4"/>
        <v>918.33333333333337</v>
      </c>
      <c r="O17" s="25"/>
    </row>
    <row r="18" spans="1:15" x14ac:dyDescent="0.25">
      <c r="A18" s="15">
        <f>Data!A102</f>
        <v>44409</v>
      </c>
      <c r="B18" s="16">
        <f>IF(VLOOKUP(A18,Data!$A$11:$AL$142,Prices!$B$7,FALSE)=0,"",VLOOKUP(A18,Data!$A$11:$AL$142,Prices!$B$7,FALSE))</f>
        <v>903.75</v>
      </c>
      <c r="C18" s="16"/>
      <c r="D18" s="16">
        <f>IF(VLOOKUP(A18,Data!$A$11:$AL$142,Prices!$D$7,FALSE)=0,"",VLOOKUP(A18,Data!$A$11:$AL$142,Prices!$D$7,FALSE))</f>
        <v>705.25</v>
      </c>
      <c r="E18" s="16"/>
      <c r="F18" s="16"/>
      <c r="H18" s="12" t="s">
        <v>7</v>
      </c>
      <c r="I18" s="44">
        <f t="shared" si="0"/>
        <v>868.75</v>
      </c>
      <c r="J18" s="44">
        <f t="shared" si="1"/>
        <v>987.75</v>
      </c>
      <c r="K18" s="44">
        <f t="shared" si="2"/>
        <v>802</v>
      </c>
      <c r="L18" s="44">
        <f t="shared" si="3"/>
        <v>613</v>
      </c>
      <c r="M18" s="11"/>
      <c r="N18" s="45">
        <f t="shared" si="4"/>
        <v>886.16666666666663</v>
      </c>
      <c r="O18" s="25"/>
    </row>
    <row r="19" spans="1:15" x14ac:dyDescent="0.25">
      <c r="A19" s="15">
        <f>Data!A103</f>
        <v>44440</v>
      </c>
      <c r="B19" s="16">
        <f>IF(VLOOKUP(A19,Data!$A$11:$AL$142,Prices!$B$7,FALSE)=0,"",VLOOKUP(A19,Data!$A$11:$AL$142,Prices!$B$7,FALSE))</f>
        <v>912.5</v>
      </c>
      <c r="C19" s="16"/>
      <c r="D19" s="16">
        <f>IF(VLOOKUP(A19,Data!$A$11:$AL$142,Prices!$D$7,FALSE)=0,"",VLOOKUP(A19,Data!$A$11:$AL$142,Prices!$D$7,FALSE))</f>
        <v>731.75</v>
      </c>
      <c r="E19" s="16"/>
      <c r="F19" s="16"/>
      <c r="H19" s="12" t="s">
        <v>8</v>
      </c>
      <c r="I19" s="44">
        <f t="shared" si="0"/>
        <v>904.75</v>
      </c>
      <c r="J19" s="44">
        <f t="shared" si="1"/>
        <v>906</v>
      </c>
      <c r="K19" s="44">
        <f t="shared" si="2"/>
        <v>855.75</v>
      </c>
      <c r="L19" s="44">
        <f t="shared" si="3"/>
        <v>581.5</v>
      </c>
      <c r="M19" s="11"/>
      <c r="N19" s="45">
        <f t="shared" si="4"/>
        <v>888.83333333333337</v>
      </c>
      <c r="O19" s="25"/>
    </row>
    <row r="20" spans="1:15" x14ac:dyDescent="0.25">
      <c r="A20" s="15">
        <f>Data!A104</f>
        <v>44470</v>
      </c>
      <c r="B20" s="16">
        <f>IF(VLOOKUP(A20,Data!$A$11:$AL$142,Prices!$B$7,FALSE)=0,"",VLOOKUP(A20,Data!$A$11:$AL$142,Prices!$B$7,FALSE))</f>
        <v>1052.25</v>
      </c>
      <c r="C20" s="16"/>
      <c r="D20" s="16">
        <f>IF(VLOOKUP(A20,Data!$A$11:$AL$142,Prices!$D$7,FALSE)=0,"",VLOOKUP(A20,Data!$A$11:$AL$142,Prices!$D$7,FALSE))</f>
        <v>785.75</v>
      </c>
      <c r="E20" s="16"/>
      <c r="F20" s="16"/>
      <c r="H20" s="12" t="s">
        <v>9</v>
      </c>
      <c r="I20" s="44">
        <f t="shared" si="0"/>
        <v>903.75</v>
      </c>
      <c r="J20" s="44">
        <f t="shared" si="1"/>
        <v>915.5</v>
      </c>
      <c r="K20" s="44">
        <f t="shared" si="2"/>
        <v>735</v>
      </c>
      <c r="L20" s="44">
        <f t="shared" si="3"/>
        <v>573.75</v>
      </c>
      <c r="M20" s="11"/>
      <c r="N20" s="45">
        <f t="shared" si="4"/>
        <v>851.41666666666663</v>
      </c>
      <c r="O20" s="25"/>
    </row>
    <row r="21" spans="1:15" x14ac:dyDescent="0.25">
      <c r="A21" s="15">
        <f>Data!A105</f>
        <v>44501</v>
      </c>
      <c r="B21" s="16">
        <f>IF(VLOOKUP(A21,Data!$A$11:$AL$142,Prices!$B$7,FALSE)=0,"",VLOOKUP(A21,Data!$A$11:$AL$142,Prices!$B$7,FALSE))</f>
        <v>1020</v>
      </c>
      <c r="C21" s="16"/>
      <c r="D21" s="16">
        <f>IF(VLOOKUP(A21,Data!$A$11:$AL$142,Prices!$D$7,FALSE)=0,"",VLOOKUP(A21,Data!$A$11:$AL$142,Prices!$D$7,FALSE))</f>
        <v>819</v>
      </c>
      <c r="E21" s="16"/>
      <c r="F21" s="16"/>
      <c r="H21" s="12" t="s">
        <v>14</v>
      </c>
      <c r="I21" s="44">
        <f t="shared" si="0"/>
        <v>912.5</v>
      </c>
      <c r="J21" s="44">
        <f t="shared" si="1"/>
        <v>982</v>
      </c>
      <c r="K21" s="44">
        <f t="shared" si="2"/>
        <v>709.25</v>
      </c>
      <c r="L21" s="44">
        <f t="shared" si="3"/>
        <v>621.75</v>
      </c>
      <c r="M21" s="11"/>
      <c r="N21" s="45">
        <f t="shared" si="4"/>
        <v>867.91666666666663</v>
      </c>
      <c r="O21" s="25"/>
    </row>
    <row r="22" spans="1:15" x14ac:dyDescent="0.25">
      <c r="A22" s="15">
        <f>Data!A106</f>
        <v>44531</v>
      </c>
      <c r="B22" s="16">
        <f>IF(VLOOKUP(A22,Data!$A$11:$AL$142,Prices!$B$7,FALSE)=0,"",VLOOKUP(A22,Data!$A$11:$AL$142,Prices!$B$7,FALSE))</f>
        <v>982</v>
      </c>
      <c r="C22" s="16"/>
      <c r="D22" s="16">
        <f>IF(VLOOKUP(A22,Data!$A$11:$AL$142,Prices!$D$7,FALSE)=0,"",VLOOKUP(A22,Data!$A$11:$AL$142,Prices!$D$7,FALSE))</f>
        <v>801.5</v>
      </c>
      <c r="E22" s="16"/>
      <c r="F22" s="16"/>
      <c r="H22" s="12" t="s">
        <v>10</v>
      </c>
      <c r="I22" s="44">
        <f t="shared" si="0"/>
        <v>1052.25</v>
      </c>
      <c r="J22" s="44">
        <f t="shared" si="1"/>
        <v>981.25</v>
      </c>
      <c r="K22" s="44">
        <f t="shared" si="2"/>
        <v>709.25</v>
      </c>
      <c r="L22" s="44" t="e">
        <f t="shared" si="3"/>
        <v>#N/A</v>
      </c>
      <c r="M22" s="11"/>
      <c r="N22" s="45">
        <f>AVERAGE(I22:K22)</f>
        <v>914.25</v>
      </c>
      <c r="O22" s="25"/>
    </row>
    <row r="23" spans="1:15" x14ac:dyDescent="0.25">
      <c r="A23" s="15">
        <f>Data!A107</f>
        <v>44562</v>
      </c>
      <c r="B23" s="16">
        <f>IF(VLOOKUP(A23,Data!$A$11:$AL$142,Prices!$B$7,FALSE)=0,"",VLOOKUP(A23,Data!$A$11:$AL$142,Prices!$B$7,FALSE))</f>
        <v>906.5</v>
      </c>
      <c r="C23" s="16"/>
      <c r="D23" s="16">
        <f>IF(VLOOKUP(A23,Data!$A$11:$AL$142,Prices!$D$7,FALSE)=0,"",VLOOKUP(A23,Data!$A$11:$AL$142,Prices!$D$7,FALSE))</f>
        <v>781.25</v>
      </c>
      <c r="E23" s="16"/>
      <c r="F23" s="16"/>
      <c r="H23" s="12" t="s">
        <v>11</v>
      </c>
      <c r="I23" s="44">
        <f t="shared" si="0"/>
        <v>1020</v>
      </c>
      <c r="J23" s="44">
        <f t="shared" si="1"/>
        <v>956.75</v>
      </c>
      <c r="K23" s="44">
        <f t="shared" si="2"/>
        <v>702.5</v>
      </c>
      <c r="L23" s="44" t="e">
        <f t="shared" si="3"/>
        <v>#N/A</v>
      </c>
      <c r="M23" s="11"/>
      <c r="N23" s="45">
        <f t="shared" si="4"/>
        <v>893.08333333333337</v>
      </c>
      <c r="O23" s="25"/>
    </row>
    <row r="24" spans="1:15" ht="15.75" thickBot="1" x14ac:dyDescent="0.3">
      <c r="A24" s="15">
        <f>Data!A108</f>
        <v>44593</v>
      </c>
      <c r="B24" s="16">
        <f>IF(VLOOKUP(A24,Data!$A$11:$AL$142,Prices!$B$7,FALSE)=0,"",VLOOKUP(A24,Data!$A$11:$AL$142,Prices!$B$7,FALSE))</f>
        <v>989</v>
      </c>
      <c r="C24" s="16"/>
      <c r="D24" s="16">
        <f>IF(VLOOKUP(A24,Data!$A$11:$AL$142,Prices!$D$7,FALSE)=0,"",VLOOKUP(A24,Data!$A$11:$AL$142,Prices!$D$7,FALSE))</f>
        <v>954.25</v>
      </c>
      <c r="E24" s="16"/>
      <c r="F24" s="16"/>
      <c r="H24" s="20" t="s">
        <v>15</v>
      </c>
      <c r="I24" s="46">
        <f t="shared" si="0"/>
        <v>982</v>
      </c>
      <c r="J24" s="46">
        <f t="shared" si="1"/>
        <v>938.75</v>
      </c>
      <c r="K24" s="46">
        <f t="shared" si="2"/>
        <v>723.5</v>
      </c>
      <c r="L24" s="46" t="e">
        <f t="shared" si="3"/>
        <v>#N/A</v>
      </c>
      <c r="M24" s="11"/>
      <c r="N24" s="47">
        <f t="shared" si="4"/>
        <v>881.41666666666663</v>
      </c>
    </row>
    <row r="25" spans="1:15" x14ac:dyDescent="0.25">
      <c r="A25" s="15">
        <f>Data!A109</f>
        <v>44621</v>
      </c>
      <c r="B25" s="16">
        <f>IF(VLOOKUP(A25,Data!$A$11:$AL$142,Prices!$B$7,FALSE)=0,"",VLOOKUP(A25,Data!$A$11:$AL$142,Prices!$B$7,FALSE))</f>
        <v>1079.5</v>
      </c>
      <c r="C25" s="16"/>
      <c r="D25" s="16">
        <f>IF(VLOOKUP(A25,Data!$A$11:$AL$142,Prices!$D$7,FALSE)=0,"",VLOOKUP(A25,Data!$A$11:$AL$142,Prices!$D$7,FALSE))</f>
        <v>1130.5</v>
      </c>
      <c r="E25" s="16"/>
      <c r="F25" s="16"/>
      <c r="H25" s="21" t="s">
        <v>19</v>
      </c>
      <c r="I25" s="33">
        <f>AVERAGE(I13:I24)</f>
        <v>834.16666666666663</v>
      </c>
      <c r="J25" s="33">
        <f t="shared" ref="J25:L25" si="5">AVERAGE(J13:J24)</f>
        <v>1004.3125</v>
      </c>
      <c r="K25" s="33">
        <f t="shared" si="5"/>
        <v>791.16666666666663</v>
      </c>
      <c r="L25" s="33" t="e">
        <f t="shared" si="5"/>
        <v>#N/A</v>
      </c>
      <c r="M25" s="48"/>
      <c r="N25" s="45">
        <f>AVERAGE(N13:N24)</f>
        <v>876.5486111111112</v>
      </c>
    </row>
    <row r="26" spans="1:15" x14ac:dyDescent="0.25">
      <c r="A26" s="15">
        <f>Data!A110</f>
        <v>44652</v>
      </c>
      <c r="B26" s="16">
        <f>IF(VLOOKUP(A26,Data!$A$11:$AL$142,Prices!$B$7,FALSE)=0,"",VLOOKUP(A26,Data!$A$11:$AL$142,Prices!$B$7,FALSE))</f>
        <v>1161.25</v>
      </c>
      <c r="C26" s="16"/>
      <c r="D26" s="16">
        <f>IF(VLOOKUP(A26,Data!$A$11:$AL$142,Prices!$D$7,FALSE)=0,"",VLOOKUP(A26,Data!$A$11:$AL$142,Prices!$D$7,FALSE))</f>
        <v>1094.25</v>
      </c>
      <c r="E26" s="16"/>
      <c r="F26" s="16"/>
      <c r="H26" s="12"/>
      <c r="I26" s="12"/>
      <c r="J26" s="12"/>
      <c r="K26" s="12"/>
      <c r="L26" s="12"/>
      <c r="M26" s="12"/>
      <c r="N26" s="12"/>
    </row>
    <row r="27" spans="1:15" x14ac:dyDescent="0.25">
      <c r="A27" s="15">
        <f>Data!A111</f>
        <v>44682</v>
      </c>
      <c r="B27" s="16">
        <f>IF(VLOOKUP(A27,Data!$A$11:$AL$142,Prices!$B$7,FALSE)=0,"",VLOOKUP(A27,Data!$A$11:$AL$142,Prices!$B$7,FALSE))</f>
        <v>1247.5</v>
      </c>
      <c r="C27" s="16"/>
      <c r="D27" s="16">
        <f>IF(VLOOKUP(A27,Data!$A$11:$AL$142,Prices!$D$7,FALSE)=0,"",VLOOKUP(A27,Data!$A$11:$AL$142,Prices!$D$7,FALSE))</f>
        <v>1165.5</v>
      </c>
      <c r="E27" s="16"/>
      <c r="F27" s="16"/>
      <c r="H27" s="12"/>
      <c r="I27" s="12"/>
      <c r="J27" s="12"/>
      <c r="K27" s="12"/>
      <c r="L27" s="12"/>
      <c r="M27" s="12"/>
      <c r="N27" s="12"/>
    </row>
    <row r="28" spans="1:15" x14ac:dyDescent="0.25">
      <c r="A28" s="15">
        <f>Data!A112</f>
        <v>44713</v>
      </c>
      <c r="B28" s="16">
        <f>IF(VLOOKUP(A28,Data!$A$11:$AL$142,Prices!$B$7,FALSE)=0,"",VLOOKUP(A28,Data!$A$11:$AL$142,Prices!$B$7,FALSE))</f>
        <v>987.75</v>
      </c>
      <c r="C28" s="16"/>
      <c r="D28" s="16">
        <f>IF(VLOOKUP(A28,Data!$A$11:$AL$142,Prices!$D$7,FALSE)=0,"",VLOOKUP(A28,Data!$A$11:$AL$142,Prices!$D$7,FALSE))</f>
        <v>948.75</v>
      </c>
      <c r="E28" s="16"/>
      <c r="F28" s="16"/>
      <c r="H28" s="12"/>
      <c r="I28" s="12"/>
      <c r="J28" s="12"/>
      <c r="K28" s="12"/>
      <c r="L28" s="12"/>
      <c r="M28" s="12"/>
      <c r="N28" s="12"/>
    </row>
    <row r="29" spans="1:15" x14ac:dyDescent="0.25">
      <c r="A29" s="15">
        <f>Data!A113</f>
        <v>44743</v>
      </c>
      <c r="B29" s="16">
        <f>IF(VLOOKUP(A29,Data!$A$11:$AL$142,Prices!$B$7,FALSE)=0,"",VLOOKUP(A29,Data!$A$11:$AL$142,Prices!$B$7,FALSE))</f>
        <v>906</v>
      </c>
      <c r="C29" s="16"/>
      <c r="D29" s="16">
        <f>IF(VLOOKUP(A29,Data!$A$11:$AL$142,Prices!$D$7,FALSE)=0,"",VLOOKUP(A29,Data!$A$11:$AL$142,Prices!$D$7,FALSE))</f>
        <v>874.5</v>
      </c>
      <c r="E29" s="16"/>
      <c r="F29" s="16"/>
      <c r="H29" s="21" t="str">
        <f>I7</f>
        <v>KCBT  Hard Red Winter Wheat Futures</v>
      </c>
      <c r="I29" s="12"/>
      <c r="J29" s="12"/>
      <c r="K29" s="12"/>
      <c r="L29" s="12"/>
      <c r="M29" s="12"/>
      <c r="N29" s="12"/>
    </row>
    <row r="30" spans="1:15" x14ac:dyDescent="0.25">
      <c r="A30" s="15">
        <f>Data!A114</f>
        <v>44774</v>
      </c>
      <c r="B30" s="16">
        <f>IF(VLOOKUP(A30,Data!$A$11:$AL$142,Prices!$B$7,FALSE)=0,"",VLOOKUP(A30,Data!$A$11:$AL$142,Prices!$B$7,FALSE))</f>
        <v>915.5</v>
      </c>
      <c r="C30" s="16"/>
      <c r="D30" s="16">
        <f>IF(VLOOKUP(A30,Data!$A$11:$AL$142,Prices!$D$7,FALSE)=0,"",VLOOKUP(A30,Data!$A$11:$AL$142,Prices!$D$7,FALSE))</f>
        <v>924.25</v>
      </c>
      <c r="E30" s="16"/>
      <c r="F30" s="16"/>
      <c r="H30" s="12"/>
      <c r="I30" s="12"/>
      <c r="J30" s="12"/>
      <c r="K30" s="12"/>
      <c r="L30" s="12"/>
      <c r="M30" s="12"/>
      <c r="N30" s="34" t="s">
        <v>146</v>
      </c>
    </row>
    <row r="31" spans="1:15" ht="15.75" thickBot="1" x14ac:dyDescent="0.3">
      <c r="A31" s="15">
        <f>Data!A115</f>
        <v>44805</v>
      </c>
      <c r="B31" s="16">
        <f>IF(VLOOKUP(A31,Data!$A$11:$AL$142,Prices!$B$7,FALSE)=0,"",VLOOKUP(A31,Data!$A$11:$AL$142,Prices!$B$7,FALSE))</f>
        <v>982</v>
      </c>
      <c r="C31" s="16"/>
      <c r="D31" s="16">
        <f>IF(VLOOKUP(A31,Data!$A$11:$AL$142,Prices!$D$7,FALSE)=0,"",VLOOKUP(A31,Data!$A$11:$AL$142,Prices!$D$7,FALSE))</f>
        <v>991.5</v>
      </c>
      <c r="E31" s="16"/>
      <c r="F31" s="16"/>
      <c r="H31" s="17" t="s">
        <v>1</v>
      </c>
      <c r="I31" s="18">
        <v>2021</v>
      </c>
      <c r="J31" s="18">
        <v>2022</v>
      </c>
      <c r="K31" s="18">
        <v>2023</v>
      </c>
      <c r="L31" s="18">
        <v>2024</v>
      </c>
      <c r="M31" s="11"/>
      <c r="N31" s="18" t="s">
        <v>19</v>
      </c>
    </row>
    <row r="32" spans="1:15" x14ac:dyDescent="0.25">
      <c r="A32" s="15">
        <f>Data!A116</f>
        <v>44835</v>
      </c>
      <c r="B32" s="16">
        <f>IF(VLOOKUP(A32,Data!$A$11:$AL$142,Prices!$B$7,FALSE)=0,"",VLOOKUP(A32,Data!$A$11:$AL$142,Prices!$B$7,FALSE))</f>
        <v>981.25</v>
      </c>
      <c r="C32" s="16"/>
      <c r="D32" s="16">
        <f>IF(VLOOKUP(A32,Data!$A$11:$AL$142,Prices!$D$7,FALSE)=0,"",VLOOKUP(A32,Data!$A$11:$AL$142,Prices!$D$7,FALSE))</f>
        <v>924</v>
      </c>
      <c r="E32" s="16"/>
      <c r="F32" s="16"/>
      <c r="H32" s="19" t="s">
        <v>2</v>
      </c>
      <c r="I32" s="44">
        <f t="shared" ref="I32:I43" si="6">IF(D11="",NA(),D11)</f>
        <v>638</v>
      </c>
      <c r="J32" s="44">
        <f t="shared" ref="J32:J43" si="7">IF(D23="",NA(),D23)</f>
        <v>781.25</v>
      </c>
      <c r="K32" s="44">
        <f t="shared" ref="K32:K43" si="8">IF(D35="",NA(),D35)</f>
        <v>878.75</v>
      </c>
      <c r="L32" s="44">
        <f t="shared" ref="L32:L43" si="9">IF(D47="",NA(),D47)</f>
        <v>610.5</v>
      </c>
      <c r="M32" s="11"/>
      <c r="N32" s="45">
        <f>AVERAGE(I32:K32)</f>
        <v>766</v>
      </c>
    </row>
    <row r="33" spans="1:14" x14ac:dyDescent="0.25">
      <c r="A33" s="15">
        <f>Data!A117</f>
        <v>44866</v>
      </c>
      <c r="B33" s="16">
        <f>IF(VLOOKUP(A33,Data!$A$11:$AL$142,Prices!$B$7,FALSE)=0,"",VLOOKUP(A33,Data!$A$11:$AL$142,Prices!$B$7,FALSE))</f>
        <v>956.75</v>
      </c>
      <c r="C33" s="16"/>
      <c r="D33" s="16">
        <f>IF(VLOOKUP(A33,Data!$A$11:$AL$142,Prices!$D$7,FALSE)=0,"",VLOOKUP(A33,Data!$A$11:$AL$142,Prices!$D$7,FALSE))</f>
        <v>913.25</v>
      </c>
      <c r="E33" s="16"/>
      <c r="F33" s="16"/>
      <c r="H33" s="12" t="s">
        <v>3</v>
      </c>
      <c r="I33" s="44">
        <f t="shared" si="6"/>
        <v>624.75</v>
      </c>
      <c r="J33" s="44">
        <f t="shared" si="7"/>
        <v>954.25</v>
      </c>
      <c r="K33" s="44">
        <f t="shared" si="8"/>
        <v>815.75</v>
      </c>
      <c r="L33" s="44">
        <f t="shared" si="9"/>
        <v>602.75</v>
      </c>
      <c r="M33" s="11"/>
      <c r="N33" s="45">
        <f t="shared" ref="N33:N43" si="10">AVERAGE(I33:K33)</f>
        <v>798.25</v>
      </c>
    </row>
    <row r="34" spans="1:14" x14ac:dyDescent="0.25">
      <c r="A34" s="15">
        <f>Data!A118</f>
        <v>44896</v>
      </c>
      <c r="B34" s="16">
        <f>IF(VLOOKUP(A34,Data!$A$11:$AL$142,Prices!$B$7,FALSE)=0,"",VLOOKUP(A34,Data!$A$11:$AL$142,Prices!$B$7,FALSE))</f>
        <v>938.75</v>
      </c>
      <c r="C34" s="16"/>
      <c r="D34" s="16">
        <f>IF(VLOOKUP(A34,Data!$A$11:$AL$142,Prices!$D$7,FALSE)=0,"",VLOOKUP(A34,Data!$A$11:$AL$142,Prices!$D$7,FALSE))</f>
        <v>888</v>
      </c>
      <c r="E34" s="16"/>
      <c r="F34" s="16"/>
      <c r="H34" s="12" t="s">
        <v>4</v>
      </c>
      <c r="I34" s="44">
        <f t="shared" si="6"/>
        <v>575.75</v>
      </c>
      <c r="J34" s="44">
        <f t="shared" si="7"/>
        <v>1130.5</v>
      </c>
      <c r="K34" s="44">
        <f t="shared" si="8"/>
        <v>877.75</v>
      </c>
      <c r="L34" s="44">
        <f t="shared" si="9"/>
        <v>626.5</v>
      </c>
      <c r="M34" s="11"/>
      <c r="N34" s="45">
        <f t="shared" si="10"/>
        <v>861.33333333333337</v>
      </c>
    </row>
    <row r="35" spans="1:14" x14ac:dyDescent="0.25">
      <c r="A35" s="15">
        <f>Data!A119</f>
        <v>44927</v>
      </c>
      <c r="B35" s="16">
        <f>IF(VLOOKUP(A35,Data!$A$11:$AL$142,Prices!$B$7,FALSE)=0,"",VLOOKUP(A35,Data!$A$11:$AL$142,Prices!$B$7,FALSE))</f>
        <v>922.25</v>
      </c>
      <c r="C35" s="16"/>
      <c r="D35" s="16">
        <f>IF(VLOOKUP(A35,Data!$A$11:$AL$142,Prices!$D$7,FALSE)=0,"",VLOOKUP(A35,Data!$A$11:$AL$142,Prices!$D$7,FALSE))</f>
        <v>878.75</v>
      </c>
      <c r="E35" s="16"/>
      <c r="F35" s="16"/>
      <c r="H35" s="12" t="s">
        <v>5</v>
      </c>
      <c r="I35" s="44">
        <f t="shared" si="6"/>
        <v>698.25</v>
      </c>
      <c r="J35" s="44">
        <f t="shared" si="7"/>
        <v>1094.25</v>
      </c>
      <c r="K35" s="44">
        <f t="shared" si="8"/>
        <v>807.25</v>
      </c>
      <c r="L35" s="44">
        <f t="shared" si="9"/>
        <v>622.75</v>
      </c>
      <c r="M35" s="11"/>
      <c r="N35" s="45">
        <f t="shared" si="10"/>
        <v>866.58333333333337</v>
      </c>
    </row>
    <row r="36" spans="1:14" x14ac:dyDescent="0.25">
      <c r="A36" s="15">
        <f>Data!A120</f>
        <v>44958</v>
      </c>
      <c r="B36" s="16">
        <f>IF(VLOOKUP(A36,Data!$A$11:$AL$142,Prices!$B$7,FALSE)=0,"",VLOOKUP(A36,Data!$A$11:$AL$142,Prices!$B$7,FALSE))</f>
        <v>870.75</v>
      </c>
      <c r="C36" s="16"/>
      <c r="D36" s="16">
        <f>IF(VLOOKUP(A36,Data!$A$11:$AL$142,Prices!$D$7,FALSE)=0,"",VLOOKUP(A36,Data!$A$11:$AL$142,Prices!$D$7,FALSE))</f>
        <v>815.75</v>
      </c>
      <c r="E36" s="16"/>
      <c r="F36" s="16"/>
      <c r="H36" s="12" t="s">
        <v>6</v>
      </c>
      <c r="I36" s="44">
        <f t="shared" si="6"/>
        <v>613.25</v>
      </c>
      <c r="J36" s="44">
        <f t="shared" si="7"/>
        <v>1165.5</v>
      </c>
      <c r="K36" s="44">
        <f t="shared" si="8"/>
        <v>649.5</v>
      </c>
      <c r="L36" s="44">
        <f t="shared" si="9"/>
        <v>708.75</v>
      </c>
      <c r="M36" s="11"/>
      <c r="N36" s="45">
        <f t="shared" si="10"/>
        <v>809.41666666666663</v>
      </c>
    </row>
    <row r="37" spans="1:14" x14ac:dyDescent="0.25">
      <c r="A37" s="15">
        <f>Data!A121</f>
        <v>44986</v>
      </c>
      <c r="B37" s="16">
        <f>IF(VLOOKUP(A37,Data!$A$11:$AL$142,Prices!$B$7,FALSE)=0,"",VLOOKUP(A37,Data!$A$11:$AL$142,Prices!$B$7,FALSE))</f>
        <v>895.75</v>
      </c>
      <c r="C37" s="16"/>
      <c r="D37" s="16">
        <f>IF(VLOOKUP(A37,Data!$A$11:$AL$142,Prices!$D$7,FALSE)=0,"",VLOOKUP(A37,Data!$A$11:$AL$142,Prices!$D$7,FALSE))</f>
        <v>877.75</v>
      </c>
      <c r="E37" s="16"/>
      <c r="F37" s="16"/>
      <c r="H37" s="12" t="s">
        <v>7</v>
      </c>
      <c r="I37" s="44">
        <f t="shared" si="6"/>
        <v>650.25</v>
      </c>
      <c r="J37" s="44">
        <f t="shared" si="7"/>
        <v>948.75</v>
      </c>
      <c r="K37" s="44">
        <f t="shared" si="8"/>
        <v>801.25</v>
      </c>
      <c r="L37" s="44">
        <f t="shared" si="9"/>
        <v>587.5</v>
      </c>
      <c r="M37" s="11"/>
      <c r="N37" s="45">
        <f t="shared" si="10"/>
        <v>800.08333333333337</v>
      </c>
    </row>
    <row r="38" spans="1:14" x14ac:dyDescent="0.25">
      <c r="A38" s="15">
        <f>Data!A122</f>
        <v>45017</v>
      </c>
      <c r="B38" s="16">
        <f>IF(VLOOKUP(A38,Data!$A$11:$AL$142,Prices!$B$7,FALSE)=0,"",VLOOKUP(A38,Data!$A$11:$AL$142,Prices!$B$7,FALSE))</f>
        <v>788</v>
      </c>
      <c r="C38" s="16"/>
      <c r="D38" s="16">
        <f>IF(VLOOKUP(A38,Data!$A$11:$AL$142,Prices!$D$7,FALSE)=0,"",VLOOKUP(A38,Data!$A$11:$AL$142,Prices!$D$7,FALSE))</f>
        <v>807.25</v>
      </c>
      <c r="E38" s="16"/>
      <c r="F38" s="16"/>
      <c r="H38" s="12" t="s">
        <v>8</v>
      </c>
      <c r="I38" s="44">
        <f t="shared" si="6"/>
        <v>673.25</v>
      </c>
      <c r="J38" s="44">
        <f t="shared" si="7"/>
        <v>874.5</v>
      </c>
      <c r="K38" s="44">
        <f t="shared" si="8"/>
        <v>812.75</v>
      </c>
      <c r="L38" s="44">
        <f t="shared" si="9"/>
        <v>549</v>
      </c>
      <c r="M38" s="11"/>
      <c r="N38" s="45">
        <f t="shared" si="10"/>
        <v>786.83333333333337</v>
      </c>
    </row>
    <row r="39" spans="1:14" x14ac:dyDescent="0.25">
      <c r="A39" s="15">
        <f>Data!A123</f>
        <v>45047</v>
      </c>
      <c r="B39" s="16">
        <f>IF(VLOOKUP(A39,Data!$A$11:$AL$142,Prices!$B$7,FALSE)=0,"",VLOOKUP(A39,Data!$A$11:$AL$142,Prices!$B$7,FALSE))</f>
        <v>780</v>
      </c>
      <c r="C39" s="16"/>
      <c r="D39" s="16">
        <f>IF(VLOOKUP(A39,Data!$A$11:$AL$142,Prices!$D$7,FALSE)=0,"",VLOOKUP(A39,Data!$A$11:$AL$142,Prices!$D$7,FALSE))</f>
        <v>649.5</v>
      </c>
      <c r="E39" s="16"/>
      <c r="F39" s="16"/>
      <c r="H39" s="12" t="s">
        <v>9</v>
      </c>
      <c r="I39" s="44">
        <f t="shared" si="6"/>
        <v>705.25</v>
      </c>
      <c r="J39" s="44">
        <f t="shared" si="7"/>
        <v>924.25</v>
      </c>
      <c r="K39" s="44">
        <f t="shared" si="8"/>
        <v>726.5</v>
      </c>
      <c r="L39" s="44">
        <f t="shared" si="9"/>
        <v>552.5</v>
      </c>
      <c r="M39" s="11"/>
      <c r="N39" s="45">
        <f t="shared" si="10"/>
        <v>785.33333333333337</v>
      </c>
    </row>
    <row r="40" spans="1:14" x14ac:dyDescent="0.25">
      <c r="A40" s="15">
        <f>Data!A124</f>
        <v>45078</v>
      </c>
      <c r="B40" s="16">
        <f>IF(VLOOKUP(A40,Data!$A$11:$AL$142,Prices!$B$7,FALSE)=0,"",VLOOKUP(A40,Data!$A$11:$AL$142,Prices!$B$7,FALSE))</f>
        <v>802</v>
      </c>
      <c r="C40" s="16"/>
      <c r="D40" s="16">
        <f>IF(VLOOKUP(A40,Data!$A$11:$AL$142,Prices!$D$7,FALSE)=0,"",VLOOKUP(A40,Data!$A$11:$AL$142,Prices!$D$7,FALSE))</f>
        <v>801.25</v>
      </c>
      <c r="E40" s="16"/>
      <c r="F40" s="16"/>
      <c r="H40" s="12" t="s">
        <v>14</v>
      </c>
      <c r="I40" s="44">
        <f t="shared" si="6"/>
        <v>731.75</v>
      </c>
      <c r="J40" s="44">
        <f t="shared" si="7"/>
        <v>991.5</v>
      </c>
      <c r="K40" s="44">
        <f t="shared" si="8"/>
        <v>663.75</v>
      </c>
      <c r="L40" s="44">
        <f t="shared" si="9"/>
        <v>583.75</v>
      </c>
      <c r="M40" s="11"/>
      <c r="N40" s="45">
        <f t="shared" si="10"/>
        <v>795.66666666666663</v>
      </c>
    </row>
    <row r="41" spans="1:14" x14ac:dyDescent="0.25">
      <c r="A41" s="15">
        <f>Data!A125</f>
        <v>45108</v>
      </c>
      <c r="B41" s="16">
        <f>IF(VLOOKUP(A41,Data!$A$11:$AL$142,Prices!$B$7,FALSE)=0,"",VLOOKUP(A41,Data!$A$11:$AL$142,Prices!$B$7,FALSE))</f>
        <v>855.75</v>
      </c>
      <c r="C41" s="16"/>
      <c r="D41" s="16">
        <f>IF(VLOOKUP(A41,Data!$A$11:$AL$142,Prices!$D$7,FALSE)=0,"",VLOOKUP(A41,Data!$A$11:$AL$142,Prices!$D$7,FALSE))</f>
        <v>812.75</v>
      </c>
      <c r="E41" s="16"/>
      <c r="F41" s="16"/>
      <c r="H41" s="12" t="s">
        <v>10</v>
      </c>
      <c r="I41" s="44">
        <f t="shared" si="6"/>
        <v>785.75</v>
      </c>
      <c r="J41" s="44">
        <f t="shared" si="7"/>
        <v>924</v>
      </c>
      <c r="K41" s="44">
        <f t="shared" si="8"/>
        <v>629.25</v>
      </c>
      <c r="L41" s="44" t="e">
        <f t="shared" si="9"/>
        <v>#N/A</v>
      </c>
      <c r="M41" s="11"/>
      <c r="N41" s="45">
        <f t="shared" si="10"/>
        <v>779.66666666666663</v>
      </c>
    </row>
    <row r="42" spans="1:14" x14ac:dyDescent="0.25">
      <c r="A42" s="15">
        <f>Data!A126</f>
        <v>45139</v>
      </c>
      <c r="B42" s="16">
        <f>IF(VLOOKUP(A42,Data!$A$11:$AL$142,Prices!$B$7,FALSE)=0,"",VLOOKUP(A42,Data!$A$11:$AL$142,Prices!$B$7,FALSE))</f>
        <v>735</v>
      </c>
      <c r="C42" s="16"/>
      <c r="D42" s="16">
        <f>IF(VLOOKUP(A42,Data!$A$11:$AL$142,Prices!$D$7,FALSE)=0,"",VLOOKUP(A42,Data!$A$11:$AL$142,Prices!$D$7,FALSE))</f>
        <v>726.5</v>
      </c>
      <c r="E42" s="16"/>
      <c r="F42" s="16"/>
      <c r="H42" s="12" t="s">
        <v>11</v>
      </c>
      <c r="I42" s="44">
        <f t="shared" si="6"/>
        <v>819</v>
      </c>
      <c r="J42" s="44">
        <f t="shared" si="7"/>
        <v>913.25</v>
      </c>
      <c r="K42" s="44">
        <f t="shared" si="8"/>
        <v>643.25</v>
      </c>
      <c r="L42" s="44" t="e">
        <f t="shared" si="9"/>
        <v>#N/A</v>
      </c>
      <c r="M42" s="11"/>
      <c r="N42" s="45">
        <f t="shared" si="10"/>
        <v>791.83333333333337</v>
      </c>
    </row>
    <row r="43" spans="1:14" ht="15.75" thickBot="1" x14ac:dyDescent="0.3">
      <c r="A43" s="15">
        <f>Data!A127</f>
        <v>45170</v>
      </c>
      <c r="B43" s="16">
        <f>IF(VLOOKUP(A43,Data!$A$11:$AL$142,Prices!$B$7,FALSE)=0,"",VLOOKUP(A43,Data!$A$11:$AL$142,Prices!$B$7,FALSE))</f>
        <v>709.25</v>
      </c>
      <c r="C43" s="16"/>
      <c r="D43" s="16">
        <f>IF(VLOOKUP(A43,Data!$A$11:$AL$142,Prices!$D$7,FALSE)=0,"",VLOOKUP(A43,Data!$A$11:$AL$142,Prices!$D$7,FALSE))</f>
        <v>663.75</v>
      </c>
      <c r="E43" s="16"/>
      <c r="F43" s="16"/>
      <c r="H43" s="20" t="s">
        <v>15</v>
      </c>
      <c r="I43" s="46">
        <f t="shared" si="6"/>
        <v>801.5</v>
      </c>
      <c r="J43" s="46">
        <f t="shared" si="7"/>
        <v>888</v>
      </c>
      <c r="K43" s="46">
        <f t="shared" si="8"/>
        <v>642</v>
      </c>
      <c r="L43" s="46" t="e">
        <f t="shared" si="9"/>
        <v>#N/A</v>
      </c>
      <c r="M43" s="11"/>
      <c r="N43" s="47">
        <f t="shared" si="10"/>
        <v>777.16666666666663</v>
      </c>
    </row>
    <row r="44" spans="1:14" x14ac:dyDescent="0.25">
      <c r="A44" s="15">
        <f>Data!A128</f>
        <v>45200</v>
      </c>
      <c r="B44" s="16">
        <f>IF(VLOOKUP(A44,Data!$A$11:$AL$142,Prices!$B$7,FALSE)=0,"",VLOOKUP(A44,Data!$A$11:$AL$142,Prices!$B$7,FALSE))</f>
        <v>709.25</v>
      </c>
      <c r="C44" s="16"/>
      <c r="D44" s="16">
        <f>IF(VLOOKUP(A44,Data!$A$11:$AL$142,Prices!$D$7,FALSE)=0,"",VLOOKUP(A44,Data!$A$11:$AL$142,Prices!$D$7,FALSE))</f>
        <v>629.25</v>
      </c>
      <c r="E44" s="16"/>
      <c r="F44" s="16"/>
      <c r="H44" s="21" t="s">
        <v>19</v>
      </c>
      <c r="I44" s="33">
        <f>AVERAGE(I32:I43)</f>
        <v>693.0625</v>
      </c>
      <c r="J44" s="33">
        <f>AVERAGE(J32:J43)</f>
        <v>965.83333333333337</v>
      </c>
      <c r="K44" s="33">
        <f>AVERAGE(K32:K43)</f>
        <v>745.64583333333337</v>
      </c>
      <c r="L44" s="33" t="e">
        <f>AVERAGE(L32:L43)</f>
        <v>#N/A</v>
      </c>
      <c r="M44" s="48"/>
      <c r="N44" s="45">
        <f>AVERAGE(N32:N43)</f>
        <v>801.5138888888888</v>
      </c>
    </row>
    <row r="45" spans="1:14" x14ac:dyDescent="0.25">
      <c r="A45" s="15">
        <f>Data!A129</f>
        <v>45231</v>
      </c>
      <c r="B45" s="16">
        <f>IF(VLOOKUP(A45,Data!$A$11:$AL$142,Prices!$B$7,FALSE)=0,"",VLOOKUP(A45,Data!$A$11:$AL$142,Prices!$B$7,FALSE))</f>
        <v>702.5</v>
      </c>
      <c r="C45" s="16"/>
      <c r="D45" s="16">
        <f>IF(VLOOKUP(A45,Data!$A$11:$AL$142,Prices!$D$7,FALSE)=0,"",VLOOKUP(A45,Data!$A$11:$AL$142,Prices!$D$7,FALSE))</f>
        <v>643.25</v>
      </c>
      <c r="E45" s="16"/>
      <c r="F45" s="16"/>
    </row>
    <row r="46" spans="1:14" x14ac:dyDescent="0.25">
      <c r="A46" s="15">
        <f>Data!A130</f>
        <v>45261</v>
      </c>
      <c r="B46" s="16">
        <f>IF(VLOOKUP(A46,Data!$A$11:$AL$142,Prices!$B$7,FALSE)=0,"",VLOOKUP(A46,Data!$A$11:$AL$142,Prices!$B$7,FALSE))</f>
        <v>723.5</v>
      </c>
      <c r="C46" s="16"/>
      <c r="D46" s="16">
        <f>IF(VLOOKUP(A46,Data!$A$11:$AL$142,Prices!$D$7,FALSE)=0,"",VLOOKUP(A46,Data!$A$11:$AL$142,Prices!$D$7,FALSE))</f>
        <v>642</v>
      </c>
      <c r="E46" s="16"/>
      <c r="F46" s="16"/>
    </row>
    <row r="47" spans="1:14" x14ac:dyDescent="0.25">
      <c r="A47" s="15">
        <f>Data!A131</f>
        <v>45292</v>
      </c>
      <c r="B47" s="16">
        <f>IF(VLOOKUP(A47,Data!$A$11:$AL$142,Prices!$B$7,FALSE)=0,"",VLOOKUP(A47,Data!$A$11:$AL$142,Prices!$B$7,FALSE))</f>
        <v>692.25</v>
      </c>
      <c r="C47" s="16"/>
      <c r="D47" s="16">
        <f>IF(VLOOKUP(A47,Data!$A$11:$AL$142,Prices!$D$7,FALSE)=0,"",VLOOKUP(A47,Data!$A$11:$AL$142,Prices!$D$7,FALSE))</f>
        <v>610.5</v>
      </c>
      <c r="E47" s="16"/>
      <c r="F47" s="16"/>
      <c r="H47" s="1"/>
    </row>
    <row r="48" spans="1:14" x14ac:dyDescent="0.25">
      <c r="A48" s="15">
        <f>Data!A132</f>
        <v>45323</v>
      </c>
      <c r="B48" s="16">
        <f>IF(VLOOKUP(A48,Data!$A$11:$AL$142,Prices!$B$7,FALSE)=0,"",VLOOKUP(A48,Data!$A$11:$AL$142,Prices!$B$7,FALSE))</f>
        <v>664.5</v>
      </c>
      <c r="C48" s="16"/>
      <c r="D48" s="16">
        <f>IF(VLOOKUP(A48,Data!$A$11:$AL$142,Prices!$D$7,FALSE)=0,"",VLOOKUP(A48,Data!$A$11:$AL$142,Prices!$D$7,FALSE))</f>
        <v>602.75</v>
      </c>
      <c r="E48" s="16"/>
      <c r="F48" s="16"/>
      <c r="H48" s="1"/>
    </row>
    <row r="49" spans="1:14" x14ac:dyDescent="0.25">
      <c r="A49" s="15">
        <f>Data!A133</f>
        <v>45352</v>
      </c>
      <c r="B49" s="16">
        <f>IF(VLOOKUP(A49,Data!$A$11:$AL$142,Prices!$B$7,FALSE)=0,"",VLOOKUP(A49,Data!$A$11:$AL$142,Prices!$B$7,FALSE))</f>
        <v>645</v>
      </c>
      <c r="C49" s="16"/>
      <c r="D49" s="16">
        <f>IF(VLOOKUP(A49,Data!$A$11:$AL$142,Prices!$D$7,FALSE)=0,"",VLOOKUP(A49,Data!$A$11:$AL$142,Prices!$D$7,FALSE))</f>
        <v>626.5</v>
      </c>
      <c r="E49" s="16"/>
      <c r="F49" s="16"/>
      <c r="H49" s="1"/>
    </row>
    <row r="50" spans="1:14" x14ac:dyDescent="0.25">
      <c r="A50" s="15">
        <f>Data!A134</f>
        <v>45383</v>
      </c>
      <c r="B50" s="16">
        <f>IF(VLOOKUP(A50,Data!$A$11:$AL$142,Prices!$B$7,FALSE)=0,"",VLOOKUP(A50,Data!$A$11:$AL$142,Prices!$B$7,FALSE))</f>
        <v>710.25</v>
      </c>
      <c r="C50" s="16"/>
      <c r="D50" s="16">
        <f>IF(VLOOKUP(A50,Data!$A$11:$AL$142,Prices!$D$7,FALSE)=0,"",VLOOKUP(A50,Data!$A$11:$AL$142,Prices!$D$7,FALSE))</f>
        <v>622.75</v>
      </c>
      <c r="E50" s="16"/>
      <c r="F50" s="16"/>
      <c r="N50" s="4"/>
    </row>
    <row r="51" spans="1:14" x14ac:dyDescent="0.25">
      <c r="A51" s="15">
        <f>Data!A135</f>
        <v>45413</v>
      </c>
      <c r="B51" s="16">
        <f>IF(VLOOKUP(A51,Data!$A$11:$AL$142,Prices!$B$7,FALSE)=0,"",VLOOKUP(A51,Data!$A$11:$AL$142,Prices!$B$7,FALSE))</f>
        <v>739.75</v>
      </c>
      <c r="C51" s="16"/>
      <c r="D51" s="16">
        <f>IF(VLOOKUP(A51,Data!$A$11:$AL$142,Prices!$D$7,FALSE)=0,"",VLOOKUP(A51,Data!$A$11:$AL$142,Prices!$D$7,FALSE))</f>
        <v>708.75</v>
      </c>
      <c r="E51" s="16"/>
      <c r="F51" s="16"/>
      <c r="H51" s="21"/>
      <c r="I51" s="34"/>
      <c r="J51" s="34"/>
      <c r="K51" s="34"/>
      <c r="L51" s="34"/>
      <c r="M51" s="7"/>
      <c r="N51" s="4"/>
    </row>
    <row r="52" spans="1:14" x14ac:dyDescent="0.25">
      <c r="A52" s="15">
        <f>Data!A136</f>
        <v>45444</v>
      </c>
      <c r="B52" s="16">
        <f>IF(VLOOKUP(A52,Data!$A$11:$AL$142,Prices!$B$7,FALSE)=0,"",VLOOKUP(A52,Data!$A$11:$AL$142,Prices!$B$7,FALSE))</f>
        <v>613</v>
      </c>
      <c r="C52" s="16"/>
      <c r="D52" s="16">
        <f>IF(VLOOKUP(A52,Data!$A$11:$AL$142,Prices!$D$7,FALSE)=0,"",VLOOKUP(A52,Data!$A$11:$AL$142,Prices!$D$7,FALSE))</f>
        <v>587.5</v>
      </c>
      <c r="E52" s="16"/>
      <c r="F52" s="16"/>
      <c r="H52" s="19"/>
      <c r="I52" s="35"/>
      <c r="J52" s="35"/>
      <c r="K52" s="35"/>
      <c r="L52" s="35"/>
      <c r="M52" s="7"/>
      <c r="N52" s="36"/>
    </row>
    <row r="53" spans="1:14" x14ac:dyDescent="0.25">
      <c r="A53" s="15">
        <f>Data!A137</f>
        <v>45474</v>
      </c>
      <c r="B53" s="16">
        <f>IF(VLOOKUP(A53,Data!$A$11:$AL$142,Prices!$B$7,FALSE)=0,"",VLOOKUP(A53,Data!$A$11:$AL$142,Prices!$B$7,FALSE))</f>
        <v>581.5</v>
      </c>
      <c r="C53" s="16"/>
      <c r="D53" s="16">
        <f>IF(VLOOKUP(A53,Data!$A$11:$AL$142,Prices!$D$7,FALSE)=0,"",VLOOKUP(A53,Data!$A$11:$AL$142,Prices!$D$7,FALSE))</f>
        <v>549</v>
      </c>
      <c r="E53" s="16"/>
      <c r="F53" s="16"/>
      <c r="H53" s="12"/>
      <c r="I53" s="35"/>
      <c r="J53" s="35"/>
      <c r="K53" s="35"/>
      <c r="L53" s="35"/>
      <c r="M53" s="7"/>
      <c r="N53" s="36"/>
    </row>
    <row r="54" spans="1:14" x14ac:dyDescent="0.25">
      <c r="A54" s="15">
        <f>Data!A138</f>
        <v>45505</v>
      </c>
      <c r="B54" s="16">
        <f>IF(VLOOKUP(A54,Data!$A$11:$AL$142,Prices!$B$7,FALSE)=0,"",VLOOKUP(A54,Data!$A$11:$AL$142,Prices!$B$7,FALSE))</f>
        <v>573.75</v>
      </c>
      <c r="C54" s="16"/>
      <c r="D54" s="16">
        <f>IF(VLOOKUP(A54,Data!$A$11:$AL$142,Prices!$D$7,FALSE)=0,"",VLOOKUP(A54,Data!$A$11:$AL$142,Prices!$D$7,FALSE))</f>
        <v>552.5</v>
      </c>
      <c r="E54" s="16"/>
      <c r="F54" s="16"/>
      <c r="H54" s="12"/>
      <c r="I54" s="35"/>
      <c r="J54" s="35"/>
      <c r="K54" s="35"/>
      <c r="L54" s="35"/>
      <c r="M54" s="7"/>
      <c r="N54" s="36"/>
    </row>
    <row r="55" spans="1:14" x14ac:dyDescent="0.25">
      <c r="A55" s="15">
        <f>Data!A139</f>
        <v>45536</v>
      </c>
      <c r="B55" s="16">
        <f>IF(VLOOKUP(A55,Data!$A$11:$AL$142,Prices!$B$7,FALSE)=0,"",VLOOKUP(A55,Data!$A$11:$AL$142,Prices!$B$7,FALSE))</f>
        <v>621.75</v>
      </c>
      <c r="C55" s="16"/>
      <c r="D55" s="16">
        <f>IF(VLOOKUP(A55,Data!$A$11:$AL$142,Prices!$D$7,FALSE)=0,"",VLOOKUP(A55,Data!$A$11:$AL$142,Prices!$D$7,FALSE))</f>
        <v>583.75</v>
      </c>
      <c r="E55" s="16"/>
      <c r="F55" s="16"/>
      <c r="H55" s="12"/>
      <c r="I55" s="35"/>
      <c r="J55" s="35"/>
      <c r="K55" s="35"/>
      <c r="L55" s="35"/>
      <c r="M55" s="7"/>
      <c r="N55" s="36"/>
    </row>
    <row r="56" spans="1:14" x14ac:dyDescent="0.25">
      <c r="A56" s="15">
        <f>Data!A140</f>
        <v>45566</v>
      </c>
      <c r="B56" s="16" t="str">
        <f>IF(VLOOKUP(A56,Data!$A$11:$AL$142,Prices!$B$7,FALSE)=0,"",VLOOKUP(A56,Data!$A$11:$AL$142,Prices!$B$7,FALSE))</f>
        <v/>
      </c>
      <c r="C56" s="16"/>
      <c r="D56" s="16" t="str">
        <f>IF(VLOOKUP(A56,Data!$A$11:$AL$142,Prices!$D$7,FALSE)=0,"",VLOOKUP(A56,Data!$A$11:$AL$142,Prices!$D$7,FALSE))</f>
        <v/>
      </c>
      <c r="E56" s="16"/>
      <c r="F56" s="16"/>
      <c r="H56" s="12"/>
      <c r="I56" s="35"/>
      <c r="J56" s="35"/>
      <c r="K56" s="35"/>
      <c r="L56" s="35"/>
      <c r="M56" s="7"/>
      <c r="N56" s="36"/>
    </row>
    <row r="57" spans="1:14" x14ac:dyDescent="0.25">
      <c r="A57" s="15">
        <f>Data!A141</f>
        <v>45597</v>
      </c>
      <c r="B57" s="16" t="str">
        <f>IF(VLOOKUP(A57,Data!$A$11:$AL$142,Prices!$B$7,FALSE)=0,"",VLOOKUP(A57,Data!$A$11:$AL$142,Prices!$B$7,FALSE))</f>
        <v/>
      </c>
      <c r="C57" s="16"/>
      <c r="D57" s="16" t="str">
        <f>IF(VLOOKUP(A57,Data!$A$11:$AL$142,Prices!$D$7,FALSE)=0,"",VLOOKUP(A57,Data!$A$11:$AL$142,Prices!$D$7,FALSE))</f>
        <v/>
      </c>
      <c r="E57" s="16"/>
      <c r="F57" s="16"/>
      <c r="H57" s="12"/>
      <c r="I57" s="35"/>
      <c r="J57" s="35"/>
      <c r="K57" s="35"/>
      <c r="L57" s="35"/>
      <c r="M57" s="7"/>
      <c r="N57" s="36"/>
    </row>
    <row r="58" spans="1:14" x14ac:dyDescent="0.25">
      <c r="A58" s="15">
        <f>Data!A142</f>
        <v>45627</v>
      </c>
      <c r="B58" s="16" t="str">
        <f>IF(VLOOKUP(A58,Data!$A$11:$AL$142,Prices!$B$7,FALSE)=0,"",VLOOKUP(A58,Data!$A$11:$AL$142,Prices!$B$7,FALSE))</f>
        <v/>
      </c>
      <c r="C58" s="16"/>
      <c r="D58" s="16" t="str">
        <f>IF(VLOOKUP(A58,Data!$A$11:$AL$142,Prices!$D$7,FALSE)=0,"",VLOOKUP(A58,Data!$A$11:$AL$142,Prices!$D$7,FALSE))</f>
        <v/>
      </c>
      <c r="E58" s="16"/>
      <c r="F58" s="16"/>
      <c r="H58" s="12"/>
      <c r="I58" s="35"/>
      <c r="J58" s="35"/>
      <c r="K58" s="35"/>
      <c r="L58" s="35"/>
      <c r="M58" s="7"/>
      <c r="N58" s="36"/>
    </row>
    <row r="59" spans="1:14" x14ac:dyDescent="0.25">
      <c r="A59" s="15"/>
      <c r="B59" s="16"/>
      <c r="C59" s="16"/>
      <c r="D59" s="16"/>
      <c r="E59" s="16"/>
      <c r="F59" s="16"/>
      <c r="H59" s="12"/>
      <c r="I59" s="35"/>
      <c r="J59" s="35"/>
      <c r="K59" s="35"/>
      <c r="L59" s="35"/>
      <c r="M59" s="7"/>
      <c r="N59" s="36"/>
    </row>
    <row r="60" spans="1:14" x14ac:dyDescent="0.25">
      <c r="A60" s="12" t="s">
        <v>16</v>
      </c>
      <c r="B60" s="16">
        <f>ROUNDUP(MAX(B11:D58),-1)+10</f>
        <v>1260</v>
      </c>
      <c r="C60" s="16"/>
      <c r="D60" s="16">
        <f>ROUNDUP(MAX(D11:D58),-1)+10</f>
        <v>1180</v>
      </c>
      <c r="E60" s="16"/>
      <c r="F60" s="16"/>
      <c r="H60" s="12"/>
      <c r="I60" s="35"/>
      <c r="J60" s="35"/>
      <c r="K60" s="35"/>
      <c r="L60" s="35"/>
      <c r="M60" s="7"/>
      <c r="N60" s="36"/>
    </row>
    <row r="61" spans="1:14" x14ac:dyDescent="0.25">
      <c r="A61" s="12" t="s">
        <v>17</v>
      </c>
      <c r="B61" s="16">
        <f>ROUNDDOWN(MIN(B11:D58),-1)-10</f>
        <v>530</v>
      </c>
      <c r="C61" s="16"/>
      <c r="D61" s="16">
        <f>ROUNDDOWN(MIN(D11:D58),-1)-10</f>
        <v>530</v>
      </c>
      <c r="E61" s="16"/>
      <c r="F61" s="16"/>
      <c r="H61" s="12"/>
      <c r="I61" s="35"/>
      <c r="J61" s="35"/>
      <c r="K61" s="35"/>
      <c r="L61" s="35"/>
      <c r="M61" s="7"/>
      <c r="N61" s="36"/>
    </row>
    <row r="62" spans="1:14" x14ac:dyDescent="0.25">
      <c r="A62" s="12" t="s">
        <v>18</v>
      </c>
      <c r="B62" s="16">
        <f>ROUNDUP(((B60-B61)/10),-1)</f>
        <v>80</v>
      </c>
      <c r="C62" s="16"/>
      <c r="D62" s="16">
        <f>ROUNDUP(((D60-D61)/10),-1)</f>
        <v>70</v>
      </c>
      <c r="E62" s="16"/>
      <c r="F62" s="16"/>
      <c r="H62" s="12"/>
      <c r="I62" s="35"/>
      <c r="J62" s="35"/>
      <c r="K62" s="35"/>
      <c r="L62" s="35"/>
      <c r="M62" s="7"/>
      <c r="N62" s="36"/>
    </row>
    <row r="63" spans="1:14" x14ac:dyDescent="0.25">
      <c r="A63" s="8"/>
      <c r="B63" s="3"/>
      <c r="C63" s="3"/>
      <c r="D63" s="3"/>
      <c r="E63" s="3"/>
      <c r="F63" s="3"/>
      <c r="H63" s="12"/>
      <c r="I63" s="35"/>
      <c r="J63" s="35"/>
      <c r="K63" s="35"/>
      <c r="L63" s="35"/>
      <c r="M63" s="7"/>
      <c r="N63" s="36"/>
    </row>
    <row r="64" spans="1:14" x14ac:dyDescent="0.25">
      <c r="A64" s="8"/>
      <c r="B64" s="3"/>
      <c r="C64" s="3"/>
      <c r="D64" s="3"/>
      <c r="E64" s="3"/>
      <c r="F64" s="3"/>
      <c r="H64" s="21"/>
      <c r="I64" s="26"/>
      <c r="J64" s="26"/>
      <c r="K64" s="26"/>
      <c r="L64" s="26"/>
      <c r="N64" s="37"/>
    </row>
    <row r="65" spans="1:6" x14ac:dyDescent="0.25">
      <c r="A65" s="8"/>
      <c r="B65" s="3"/>
      <c r="C65" s="3"/>
      <c r="D65" s="3"/>
      <c r="E65" s="3"/>
      <c r="F65" s="3"/>
    </row>
    <row r="66" spans="1:6" x14ac:dyDescent="0.25">
      <c r="A66" s="8"/>
      <c r="B66" s="3"/>
      <c r="C66" s="3"/>
      <c r="D66" s="3"/>
      <c r="E66" s="3"/>
      <c r="F66" s="3"/>
    </row>
    <row r="67" spans="1:6" x14ac:dyDescent="0.25">
      <c r="A67" s="8"/>
      <c r="B67" s="3"/>
      <c r="C67" s="3"/>
      <c r="D67" s="3"/>
      <c r="E67" s="3"/>
      <c r="F67" s="3"/>
    </row>
    <row r="68" spans="1:6" x14ac:dyDescent="0.25">
      <c r="A68" s="8"/>
      <c r="B68" s="3"/>
      <c r="C68" s="3"/>
      <c r="D68" s="3"/>
      <c r="E68" s="3"/>
      <c r="F68" s="3"/>
    </row>
    <row r="69" spans="1:6" x14ac:dyDescent="0.25">
      <c r="A69" s="8"/>
      <c r="B69" s="3"/>
      <c r="C69" s="3"/>
      <c r="D69" s="3"/>
      <c r="E69" s="3"/>
      <c r="F69" s="3"/>
    </row>
    <row r="70" spans="1:6" x14ac:dyDescent="0.25">
      <c r="A70" s="8"/>
      <c r="B70" s="3"/>
      <c r="C70" s="3"/>
      <c r="D70" s="3"/>
      <c r="E70" s="3"/>
      <c r="F70" s="3"/>
    </row>
    <row r="71" spans="1:6" x14ac:dyDescent="0.25">
      <c r="A71" s="8"/>
      <c r="B71" s="3"/>
      <c r="C71" s="3"/>
      <c r="D71" s="3"/>
      <c r="E71" s="3"/>
      <c r="F71" s="3"/>
    </row>
    <row r="72" spans="1:6" x14ac:dyDescent="0.25">
      <c r="A72" s="8"/>
      <c r="B72" s="3"/>
      <c r="C72" s="3"/>
      <c r="D72" s="3"/>
      <c r="E72" s="3"/>
      <c r="F72" s="3"/>
    </row>
    <row r="73" spans="1:6" x14ac:dyDescent="0.25">
      <c r="A73" s="8"/>
      <c r="B73" s="3"/>
      <c r="C73" s="3"/>
      <c r="D73" s="3"/>
      <c r="E73" s="3"/>
      <c r="F73" s="3"/>
    </row>
    <row r="74" spans="1:6" x14ac:dyDescent="0.25">
      <c r="A74" s="8"/>
      <c r="B74" s="3"/>
      <c r="C74" s="3"/>
      <c r="D74" s="3"/>
      <c r="E74" s="3"/>
      <c r="F74" s="3"/>
    </row>
    <row r="75" spans="1:6" x14ac:dyDescent="0.25">
      <c r="A75" s="8"/>
      <c r="B75" s="3"/>
      <c r="C75" s="3"/>
      <c r="D75" s="3"/>
      <c r="E75" s="3"/>
      <c r="F75" s="3"/>
    </row>
    <row r="76" spans="1:6" x14ac:dyDescent="0.25">
      <c r="A76" s="8"/>
      <c r="B76" s="3"/>
      <c r="C76" s="3"/>
      <c r="D76" s="3"/>
      <c r="E76" s="3"/>
      <c r="F76" s="3"/>
    </row>
    <row r="77" spans="1:6" x14ac:dyDescent="0.25">
      <c r="A77" s="8"/>
      <c r="B77" s="3"/>
      <c r="C77" s="3"/>
      <c r="D77" s="3"/>
      <c r="E77" s="3"/>
      <c r="F77" s="3"/>
    </row>
    <row r="78" spans="1:6" x14ac:dyDescent="0.25">
      <c r="A78" s="8"/>
      <c r="B78" s="3"/>
      <c r="C78" s="3"/>
      <c r="D78" s="3"/>
      <c r="E78" s="3"/>
      <c r="F78" s="3"/>
    </row>
    <row r="79" spans="1:6" x14ac:dyDescent="0.25">
      <c r="A79" s="8"/>
      <c r="B79" s="3"/>
      <c r="C79" s="3"/>
      <c r="D79" s="3"/>
      <c r="E79" s="3"/>
      <c r="F79" s="3"/>
    </row>
    <row r="80" spans="1:6" x14ac:dyDescent="0.25">
      <c r="A80" s="8"/>
      <c r="B80" s="3"/>
      <c r="C80" s="3"/>
      <c r="D80" s="3"/>
      <c r="E80" s="3"/>
      <c r="F80" s="3"/>
    </row>
    <row r="81" spans="1:6" x14ac:dyDescent="0.25">
      <c r="A81" s="8"/>
      <c r="B81" s="3"/>
      <c r="C81" s="3"/>
      <c r="D81" s="3"/>
      <c r="E81" s="3"/>
      <c r="F81" s="3"/>
    </row>
    <row r="82" spans="1:6" x14ac:dyDescent="0.25">
      <c r="A82" s="8"/>
      <c r="B82" s="3"/>
      <c r="C82" s="3"/>
      <c r="D82" s="3"/>
      <c r="E82" s="3"/>
      <c r="F82" s="3"/>
    </row>
    <row r="83" spans="1:6" x14ac:dyDescent="0.25">
      <c r="A83" s="8"/>
      <c r="B83" s="3"/>
      <c r="C83" s="3"/>
      <c r="D83" s="3"/>
      <c r="E83" s="3"/>
      <c r="F83" s="3"/>
    </row>
    <row r="84" spans="1:6" x14ac:dyDescent="0.25">
      <c r="A84" s="8"/>
      <c r="B84" s="3"/>
      <c r="C84" s="3"/>
      <c r="D84" s="3"/>
      <c r="E84" s="3"/>
      <c r="F84" s="3"/>
    </row>
    <row r="85" spans="1:6" x14ac:dyDescent="0.25">
      <c r="A85" s="8"/>
      <c r="B85" s="3"/>
      <c r="C85" s="3"/>
      <c r="D85" s="3"/>
      <c r="E85" s="3"/>
      <c r="F85" s="3"/>
    </row>
    <row r="86" spans="1:6" x14ac:dyDescent="0.25">
      <c r="A86" s="8"/>
      <c r="B86" s="3"/>
      <c r="C86" s="3"/>
      <c r="D86" s="3"/>
      <c r="E86" s="3"/>
      <c r="F86" s="3"/>
    </row>
    <row r="87" spans="1:6" x14ac:dyDescent="0.25">
      <c r="A87" s="8"/>
      <c r="B87" s="3"/>
      <c r="C87" s="3"/>
      <c r="D87" s="3"/>
      <c r="E87" s="3"/>
      <c r="F87" s="3"/>
    </row>
    <row r="88" spans="1:6" x14ac:dyDescent="0.25">
      <c r="A88" s="8"/>
      <c r="B88" s="3"/>
      <c r="C88" s="3"/>
      <c r="D88" s="3"/>
      <c r="E88" s="3"/>
      <c r="F88" s="3"/>
    </row>
    <row r="89" spans="1:6" x14ac:dyDescent="0.25">
      <c r="A89" s="8"/>
      <c r="B89" s="3"/>
      <c r="C89" s="3"/>
      <c r="D89" s="3"/>
      <c r="E89" s="3"/>
      <c r="F89" s="3"/>
    </row>
    <row r="90" spans="1:6" x14ac:dyDescent="0.25">
      <c r="A90" s="8"/>
      <c r="B90" s="3"/>
      <c r="C90" s="3"/>
      <c r="D90" s="3"/>
      <c r="E90" s="3"/>
      <c r="F90" s="3"/>
    </row>
    <row r="91" spans="1:6" x14ac:dyDescent="0.25">
      <c r="A91" s="8"/>
      <c r="B91" s="3"/>
      <c r="C91" s="3"/>
      <c r="D91" s="3"/>
      <c r="E91" s="3"/>
      <c r="F91" s="3"/>
    </row>
    <row r="92" spans="1:6" x14ac:dyDescent="0.25">
      <c r="A92" s="8"/>
      <c r="B92" s="3"/>
      <c r="C92" s="3"/>
      <c r="D92" s="3"/>
      <c r="E92" s="3"/>
      <c r="F92" s="3"/>
    </row>
    <row r="93" spans="1:6" x14ac:dyDescent="0.25">
      <c r="A93" s="8"/>
      <c r="B93" s="3"/>
      <c r="C93" s="3"/>
      <c r="D93" s="3"/>
      <c r="E93" s="3"/>
      <c r="F93" s="3"/>
    </row>
    <row r="94" spans="1:6" x14ac:dyDescent="0.25">
      <c r="A94" s="8"/>
      <c r="B94" s="3"/>
      <c r="C94" s="3"/>
      <c r="D94" s="3"/>
      <c r="E94" s="3"/>
      <c r="F94" s="3"/>
    </row>
    <row r="95" spans="1:6" x14ac:dyDescent="0.25">
      <c r="A95" s="8"/>
      <c r="B95" s="3"/>
      <c r="C95" s="3"/>
      <c r="D95" s="3"/>
      <c r="E95" s="3"/>
      <c r="F95" s="3"/>
    </row>
    <row r="96" spans="1:6" x14ac:dyDescent="0.25">
      <c r="A96" s="8"/>
      <c r="B96" s="3"/>
      <c r="C96" s="3"/>
      <c r="D96" s="3"/>
      <c r="E96" s="3"/>
      <c r="F96" s="3"/>
    </row>
    <row r="97" spans="1:6" x14ac:dyDescent="0.25">
      <c r="A97" s="8"/>
      <c r="B97" s="3"/>
      <c r="C97" s="3"/>
      <c r="D97" s="3"/>
      <c r="E97" s="3"/>
      <c r="F97" s="3"/>
    </row>
    <row r="98" spans="1:6" x14ac:dyDescent="0.25">
      <c r="A98" s="8"/>
      <c r="B98" s="3"/>
      <c r="C98" s="3"/>
      <c r="D98" s="3"/>
      <c r="E98" s="3"/>
      <c r="F98" s="3"/>
    </row>
    <row r="99" spans="1:6" x14ac:dyDescent="0.25">
      <c r="A99" s="8"/>
      <c r="B99" s="3"/>
      <c r="C99" s="3"/>
      <c r="D99" s="3"/>
      <c r="E99" s="3"/>
      <c r="F99" s="3"/>
    </row>
    <row r="100" spans="1:6" x14ac:dyDescent="0.25">
      <c r="A100" s="8"/>
      <c r="B100" s="3"/>
      <c r="C100" s="3"/>
      <c r="D100" s="3"/>
      <c r="E100" s="3"/>
      <c r="F100" s="3"/>
    </row>
    <row r="101" spans="1:6" x14ac:dyDescent="0.25">
      <c r="A101" s="8"/>
      <c r="B101" s="3"/>
      <c r="C101" s="3"/>
      <c r="D101" s="3"/>
      <c r="E101" s="3"/>
      <c r="F101" s="3"/>
    </row>
    <row r="102" spans="1:6" x14ac:dyDescent="0.25">
      <c r="A102" s="8"/>
      <c r="B102" s="3"/>
      <c r="C102" s="3"/>
      <c r="D102" s="3"/>
      <c r="E102" s="3"/>
      <c r="F102" s="3"/>
    </row>
    <row r="103" spans="1:6" x14ac:dyDescent="0.25">
      <c r="A103" s="8"/>
      <c r="B103" s="3"/>
      <c r="C103" s="3"/>
      <c r="D103" s="3"/>
      <c r="E103" s="3"/>
      <c r="F103" s="3"/>
    </row>
    <row r="104" spans="1:6" x14ac:dyDescent="0.25">
      <c r="A104" s="8"/>
      <c r="B104" s="3"/>
      <c r="C104" s="3"/>
      <c r="D104" s="3"/>
      <c r="E104" s="3"/>
      <c r="F104" s="3"/>
    </row>
    <row r="105" spans="1:6" x14ac:dyDescent="0.25">
      <c r="A105" s="8"/>
      <c r="B105" s="3"/>
      <c r="C105" s="3"/>
      <c r="D105" s="3"/>
      <c r="E105" s="3"/>
      <c r="F105" s="3"/>
    </row>
    <row r="106" spans="1:6" x14ac:dyDescent="0.25">
      <c r="A106" s="8"/>
      <c r="B106" s="3"/>
      <c r="C106" s="3"/>
      <c r="D106" s="3"/>
      <c r="E106" s="3"/>
      <c r="F106" s="3"/>
    </row>
    <row r="107" spans="1:6" x14ac:dyDescent="0.25">
      <c r="A107" s="8"/>
      <c r="B107" s="3"/>
      <c r="C107" s="3"/>
      <c r="D107" s="3"/>
      <c r="E107" s="3"/>
      <c r="F107" s="3"/>
    </row>
    <row r="108" spans="1:6" x14ac:dyDescent="0.25">
      <c r="A108" s="8"/>
      <c r="B108" s="3"/>
      <c r="C108" s="3"/>
      <c r="D108" s="3"/>
      <c r="E108" s="3"/>
      <c r="F108" s="3"/>
    </row>
    <row r="109" spans="1:6" x14ac:dyDescent="0.25">
      <c r="A109" s="8"/>
      <c r="B109" s="3"/>
      <c r="C109" s="3"/>
      <c r="D109" s="3"/>
      <c r="E109" s="3"/>
      <c r="F109" s="3"/>
    </row>
    <row r="110" spans="1:6" x14ac:dyDescent="0.25">
      <c r="A110" s="8"/>
      <c r="B110" s="3"/>
      <c r="C110" s="3"/>
      <c r="D110" s="3"/>
      <c r="E110" s="3"/>
      <c r="F110" s="3"/>
    </row>
    <row r="111" spans="1:6" x14ac:dyDescent="0.25">
      <c r="A111" s="8"/>
      <c r="B111" s="3"/>
      <c r="C111" s="3"/>
      <c r="D111" s="3"/>
      <c r="E111" s="3"/>
      <c r="F111" s="3"/>
    </row>
    <row r="112" spans="1:6" x14ac:dyDescent="0.25">
      <c r="A112" s="8"/>
      <c r="B112" s="3"/>
      <c r="C112" s="3"/>
      <c r="D112" s="3"/>
      <c r="E112" s="3"/>
      <c r="F112" s="3"/>
    </row>
    <row r="113" spans="1:6" x14ac:dyDescent="0.25">
      <c r="A113" s="8"/>
      <c r="B113" s="3"/>
      <c r="C113" s="3"/>
      <c r="D113" s="3"/>
      <c r="E113" s="3"/>
      <c r="F113" s="3"/>
    </row>
    <row r="114" spans="1:6" x14ac:dyDescent="0.25">
      <c r="A114" s="8"/>
      <c r="B114" s="3"/>
      <c r="C114" s="3"/>
      <c r="D114" s="3"/>
      <c r="E114" s="3"/>
      <c r="F114" s="3"/>
    </row>
    <row r="115" spans="1:6" x14ac:dyDescent="0.25">
      <c r="A115" s="8"/>
      <c r="B115" s="3"/>
      <c r="C115" s="3"/>
      <c r="D115" s="3"/>
      <c r="E115" s="3"/>
      <c r="F115" s="3"/>
    </row>
    <row r="116" spans="1:6" x14ac:dyDescent="0.25">
      <c r="A116" s="8"/>
      <c r="B116" s="3"/>
      <c r="C116" s="3"/>
      <c r="D116" s="3"/>
      <c r="E116" s="3"/>
      <c r="F116" s="3"/>
    </row>
    <row r="117" spans="1:6" x14ac:dyDescent="0.25">
      <c r="A117" s="8"/>
      <c r="B117" s="3"/>
      <c r="C117" s="3"/>
      <c r="D117" s="3"/>
      <c r="E117" s="3"/>
      <c r="F117" s="3"/>
    </row>
    <row r="118" spans="1:6" x14ac:dyDescent="0.25">
      <c r="A118" s="8"/>
      <c r="B118" s="3"/>
      <c r="C118" s="3"/>
      <c r="D118" s="3"/>
      <c r="E118" s="3"/>
      <c r="F118" s="3"/>
    </row>
    <row r="119" spans="1:6" x14ac:dyDescent="0.25">
      <c r="A119" s="8"/>
      <c r="B119" s="3"/>
      <c r="C119" s="3"/>
      <c r="D119" s="3"/>
      <c r="E119" s="3"/>
      <c r="F119" s="3"/>
    </row>
    <row r="120" spans="1:6" x14ac:dyDescent="0.25">
      <c r="A120" s="8"/>
      <c r="B120" s="3"/>
      <c r="C120" s="3"/>
      <c r="D120" s="3"/>
      <c r="E120" s="3"/>
      <c r="F120" s="3"/>
    </row>
    <row r="121" spans="1:6" x14ac:dyDescent="0.25">
      <c r="A121" s="8"/>
      <c r="B121" s="3"/>
      <c r="C121" s="3"/>
      <c r="D121" s="3"/>
      <c r="E121" s="3"/>
      <c r="F121" s="3"/>
    </row>
    <row r="122" spans="1:6" x14ac:dyDescent="0.25">
      <c r="A122" s="8"/>
      <c r="B122" s="3"/>
      <c r="C122" s="3"/>
      <c r="D122" s="3"/>
      <c r="E122" s="3"/>
      <c r="F122" s="3"/>
    </row>
    <row r="123" spans="1:6" x14ac:dyDescent="0.25">
      <c r="A123" s="8"/>
      <c r="B123" s="3"/>
      <c r="C123" s="3"/>
      <c r="D123" s="3"/>
      <c r="E123" s="3"/>
      <c r="F123" s="3"/>
    </row>
    <row r="124" spans="1:6" x14ac:dyDescent="0.25">
      <c r="A124" s="8"/>
      <c r="B124" s="3"/>
      <c r="C124" s="3"/>
      <c r="D124" s="3"/>
      <c r="E124" s="3"/>
      <c r="F124" s="3"/>
    </row>
    <row r="125" spans="1:6" x14ac:dyDescent="0.25">
      <c r="A125" s="8"/>
      <c r="B125" s="3"/>
      <c r="C125" s="3"/>
      <c r="D125" s="3"/>
      <c r="E125" s="3"/>
      <c r="F125" s="3"/>
    </row>
    <row r="126" spans="1:6" x14ac:dyDescent="0.25">
      <c r="A126" s="8"/>
      <c r="B126" s="3"/>
      <c r="C126" s="3"/>
      <c r="D126" s="3"/>
      <c r="E126" s="3"/>
      <c r="F126" s="3"/>
    </row>
    <row r="127" spans="1:6" x14ac:dyDescent="0.25">
      <c r="A127" s="8"/>
      <c r="B127" s="3"/>
      <c r="C127" s="3"/>
      <c r="D127" s="3"/>
      <c r="E127" s="3"/>
      <c r="F127" s="3"/>
    </row>
    <row r="128" spans="1:6" x14ac:dyDescent="0.25">
      <c r="A128" s="8"/>
      <c r="B128" s="3"/>
      <c r="C128" s="3"/>
      <c r="D128" s="3"/>
      <c r="E128" s="3"/>
      <c r="F128" s="3"/>
    </row>
    <row r="129" spans="1:6" x14ac:dyDescent="0.25">
      <c r="A129" s="8"/>
      <c r="B129" s="3"/>
      <c r="C129" s="3"/>
      <c r="D129" s="3"/>
      <c r="E129" s="3"/>
      <c r="F129" s="3"/>
    </row>
    <row r="130" spans="1:6" x14ac:dyDescent="0.25">
      <c r="A130" s="8"/>
      <c r="B130" s="3"/>
      <c r="C130" s="3"/>
      <c r="D130" s="3"/>
      <c r="E130" s="3"/>
      <c r="F130" s="3"/>
    </row>
    <row r="131" spans="1:6" x14ac:dyDescent="0.25">
      <c r="A131" s="8"/>
      <c r="B131" s="3"/>
      <c r="C131" s="3"/>
      <c r="D131" s="3"/>
      <c r="E131" s="3"/>
      <c r="F131" s="3"/>
    </row>
    <row r="132" spans="1:6" x14ac:dyDescent="0.25">
      <c r="A132" s="8"/>
      <c r="B132" s="3"/>
      <c r="C132" s="3"/>
      <c r="D132" s="3"/>
      <c r="E132" s="3"/>
      <c r="F132" s="3"/>
    </row>
    <row r="133" spans="1:6" x14ac:dyDescent="0.25">
      <c r="A133" s="8"/>
      <c r="B133" s="3"/>
      <c r="C133" s="3"/>
      <c r="D133" s="3"/>
      <c r="E133" s="3"/>
      <c r="F133" s="3"/>
    </row>
    <row r="134" spans="1:6" x14ac:dyDescent="0.25">
      <c r="A134" s="8"/>
      <c r="B134" s="3"/>
      <c r="C134" s="3"/>
      <c r="D134" s="3"/>
      <c r="E134" s="3"/>
      <c r="F134" s="3"/>
    </row>
    <row r="135" spans="1:6" x14ac:dyDescent="0.25">
      <c r="A135" s="8"/>
      <c r="B135" s="3"/>
      <c r="C135" s="3"/>
      <c r="D135" s="3"/>
      <c r="E135" s="3"/>
      <c r="F135" s="3"/>
    </row>
    <row r="136" spans="1:6" x14ac:dyDescent="0.25">
      <c r="A136" s="8"/>
      <c r="B136" s="3"/>
      <c r="C136" s="3"/>
      <c r="D136" s="3"/>
      <c r="E136" s="3"/>
      <c r="F136" s="3"/>
    </row>
    <row r="137" spans="1:6" x14ac:dyDescent="0.25">
      <c r="A137" s="8"/>
      <c r="B137" s="3"/>
      <c r="C137" s="3"/>
      <c r="D137" s="3"/>
      <c r="E137" s="3"/>
      <c r="F137" s="3"/>
    </row>
    <row r="138" spans="1:6" x14ac:dyDescent="0.25">
      <c r="A138" s="8"/>
      <c r="B138" s="3"/>
      <c r="C138" s="3"/>
      <c r="D138" s="3"/>
      <c r="E138" s="3"/>
      <c r="F138" s="3"/>
    </row>
    <row r="139" spans="1:6" x14ac:dyDescent="0.25">
      <c r="A139" s="8"/>
      <c r="B139" s="3"/>
      <c r="C139" s="3"/>
      <c r="D139" s="3"/>
      <c r="E139" s="3"/>
      <c r="F139" s="3"/>
    </row>
    <row r="140" spans="1:6" x14ac:dyDescent="0.25">
      <c r="A140" s="8"/>
      <c r="B140" s="3"/>
      <c r="C140" s="3"/>
      <c r="D140" s="3"/>
      <c r="E140" s="3"/>
      <c r="F140" s="3"/>
    </row>
    <row r="141" spans="1:6" x14ac:dyDescent="0.25">
      <c r="A141" s="8"/>
      <c r="B141" s="3"/>
      <c r="C141" s="3"/>
      <c r="D141" s="3"/>
      <c r="E141" s="3"/>
      <c r="F141" s="3"/>
    </row>
    <row r="142" spans="1:6" x14ac:dyDescent="0.25">
      <c r="A142" s="8"/>
      <c r="B142" s="3"/>
      <c r="C142" s="3"/>
      <c r="D142" s="3"/>
      <c r="E142" s="3"/>
      <c r="F142" s="3"/>
    </row>
  </sheetData>
  <sheetProtection algorithmName="SHA-512" hashValue="K5QpOVHtuCTk3kGf8HLtEuWBEMZrD4sXOZunhDpvNgP1813xNzyPjbk70l3b0Cbo40p4Az7nhOp1fvB7A/34Yw==" saltValue="Gad9hOMNYWm3z4l6Y98Y9w==" spinCount="100000" sheet="1" scenarios="1"/>
  <mergeCells count="2">
    <mergeCell ref="I3:M3"/>
    <mergeCell ref="I7:M7"/>
  </mergeCell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="Select Item from Drop-down List">
          <x14:formula1>
            <xm:f>Codes!$A$2:$A$6</xm:f>
          </x14:formula1>
          <xm:sqref>C8 E8:F8</xm:sqref>
        </x14:dataValidation>
        <x14:dataValidation type="list" allowBlank="1" showErrorMessage="1" prompt="Select Item from Drop-down List">
          <x14:formula1>
            <xm:f>Codes!$A$2:$A$38</xm:f>
          </x14:formula1>
          <xm:sqref>I3 I7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Basis</vt:lpstr>
      <vt:lpstr>Spreads</vt:lpstr>
      <vt:lpstr>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Dwight R. Sanders</dc:creator>
  <cp:lastModifiedBy>Arelis Cruz</cp:lastModifiedBy>
  <dcterms:created xsi:type="dcterms:W3CDTF">2015-07-16T18:45:14Z</dcterms:created>
  <dcterms:modified xsi:type="dcterms:W3CDTF">2024-10-04T17:11:08Z</dcterms:modified>
</cp:coreProperties>
</file>