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anagement_t3psyd02\Management Drive\T3PI Index Business Volosophy\SPIKES Folder\"/>
    </mc:Choice>
  </mc:AlternateContent>
  <bookViews>
    <workbookView xWindow="0" yWindow="0" windowWidth="16380" windowHeight="8190" tabRatio="993"/>
  </bookViews>
  <sheets>
    <sheet name="SPIKE Calculation" sheetId="1" r:id="rId1"/>
    <sheet name="DISCLAIMER" sheetId="2" r:id="rId2"/>
  </sheets>
  <definedNames>
    <definedName name="K_ATM_1">'SPIKE Calculation'!$A$62</definedName>
    <definedName name="K_ATM_2">'SPIKE Calculation'!$I$90</definedName>
    <definedName name="r_1">'SPIKE Calculation'!$B$5</definedName>
    <definedName name="r_2">'SPIKE Calculation'!$J$5</definedName>
    <definedName name="sigma_1">'SPIKE Calculation'!$B$11</definedName>
    <definedName name="sigma_2">'SPIKE Calculation'!$J$11</definedName>
    <definedName name="t_1">'SPIKE Calculation'!$B$7</definedName>
    <definedName name="t_2">'SPIKE Calculation'!$J$7</definedName>
    <definedName name="t_M">'SPIKE Calculation'!$Q$3</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108" i="1" l="1"/>
  <c r="M108" i="1"/>
  <c r="O108" i="1" s="1"/>
  <c r="N107" i="1"/>
  <c r="M107" i="1"/>
  <c r="O107" i="1" s="1"/>
  <c r="N106" i="1"/>
  <c r="M106" i="1"/>
  <c r="O106" i="1" s="1"/>
  <c r="N105" i="1"/>
  <c r="M105" i="1"/>
  <c r="O105" i="1" s="1"/>
  <c r="N104" i="1"/>
  <c r="M104" i="1"/>
  <c r="O104" i="1" s="1"/>
  <c r="N103" i="1"/>
  <c r="M103" i="1"/>
  <c r="O103" i="1" s="1"/>
  <c r="N102" i="1"/>
  <c r="M102" i="1"/>
  <c r="O102" i="1" s="1"/>
  <c r="N101" i="1"/>
  <c r="M101" i="1"/>
  <c r="O101" i="1" s="1"/>
  <c r="O100" i="1"/>
  <c r="N100" i="1"/>
  <c r="M100" i="1"/>
  <c r="N99" i="1"/>
  <c r="M99" i="1"/>
  <c r="O99" i="1" s="1"/>
  <c r="N98" i="1"/>
  <c r="M98" i="1"/>
  <c r="O98" i="1" s="1"/>
  <c r="N97" i="1"/>
  <c r="M97" i="1"/>
  <c r="O97" i="1" s="1"/>
  <c r="O96" i="1"/>
  <c r="N96" i="1"/>
  <c r="M96" i="1"/>
  <c r="N95" i="1"/>
  <c r="O95" i="1" s="1"/>
  <c r="M95" i="1"/>
  <c r="N94" i="1"/>
  <c r="M94" i="1"/>
  <c r="O94" i="1" s="1"/>
  <c r="N93" i="1"/>
  <c r="M93" i="1"/>
  <c r="O93" i="1" s="1"/>
  <c r="O92" i="1"/>
  <c r="N92" i="1"/>
  <c r="M92" i="1"/>
  <c r="N91" i="1"/>
  <c r="M91" i="1"/>
  <c r="O91" i="1" s="1"/>
  <c r="N90" i="1"/>
  <c r="M90" i="1"/>
  <c r="O90" i="1" s="1"/>
  <c r="N89" i="1"/>
  <c r="M89" i="1"/>
  <c r="O89" i="1" s="1"/>
  <c r="O88" i="1"/>
  <c r="N88" i="1"/>
  <c r="M88" i="1"/>
  <c r="N87" i="1"/>
  <c r="O87" i="1" s="1"/>
  <c r="M87" i="1"/>
  <c r="N86" i="1"/>
  <c r="M86" i="1"/>
  <c r="O86" i="1" s="1"/>
  <c r="N85" i="1"/>
  <c r="M85" i="1"/>
  <c r="O85" i="1" s="1"/>
  <c r="O84" i="1"/>
  <c r="N84" i="1"/>
  <c r="M84" i="1"/>
  <c r="N83" i="1"/>
  <c r="M83" i="1"/>
  <c r="O83" i="1" s="1"/>
  <c r="N82" i="1"/>
  <c r="M82" i="1"/>
  <c r="O82" i="1" s="1"/>
  <c r="N81" i="1"/>
  <c r="M81" i="1"/>
  <c r="O81" i="1" s="1"/>
  <c r="O80" i="1"/>
  <c r="N80" i="1"/>
  <c r="M80" i="1"/>
  <c r="N79" i="1"/>
  <c r="O79" i="1" s="1"/>
  <c r="M79" i="1"/>
  <c r="N78" i="1"/>
  <c r="M78" i="1"/>
  <c r="O78" i="1" s="1"/>
  <c r="N77" i="1"/>
  <c r="M77" i="1"/>
  <c r="O77" i="1" s="1"/>
  <c r="O76" i="1"/>
  <c r="N76" i="1"/>
  <c r="M76" i="1"/>
  <c r="N75" i="1"/>
  <c r="O75" i="1" s="1"/>
  <c r="M75" i="1"/>
  <c r="N74" i="1"/>
  <c r="M74" i="1"/>
  <c r="O74" i="1" s="1"/>
  <c r="N73" i="1"/>
  <c r="M73" i="1"/>
  <c r="O73" i="1" s="1"/>
  <c r="O72" i="1"/>
  <c r="N72" i="1"/>
  <c r="M72" i="1"/>
  <c r="N71" i="1"/>
  <c r="O71" i="1" s="1"/>
  <c r="M71" i="1"/>
  <c r="N70" i="1"/>
  <c r="M70" i="1"/>
  <c r="O70" i="1" s="1"/>
  <c r="F70" i="1"/>
  <c r="E70" i="1"/>
  <c r="G70" i="1" s="1"/>
  <c r="O69" i="1"/>
  <c r="N69" i="1"/>
  <c r="M69" i="1"/>
  <c r="F69" i="1"/>
  <c r="E69" i="1"/>
  <c r="G69" i="1" s="1"/>
  <c r="N68" i="1"/>
  <c r="M68" i="1"/>
  <c r="O68" i="1" s="1"/>
  <c r="F68" i="1"/>
  <c r="E68" i="1"/>
  <c r="G68" i="1" s="1"/>
  <c r="O67" i="1"/>
  <c r="N67" i="1"/>
  <c r="M67" i="1"/>
  <c r="F67" i="1"/>
  <c r="G67" i="1" s="1"/>
  <c r="E67" i="1"/>
  <c r="N66" i="1"/>
  <c r="M66" i="1"/>
  <c r="O66" i="1" s="1"/>
  <c r="F66" i="1"/>
  <c r="E66" i="1"/>
  <c r="G66" i="1" s="1"/>
  <c r="O65" i="1"/>
  <c r="N65" i="1"/>
  <c r="M65" i="1"/>
  <c r="F65" i="1"/>
  <c r="G65" i="1" s="1"/>
  <c r="E65" i="1"/>
  <c r="N64" i="1"/>
  <c r="M64" i="1"/>
  <c r="O64" i="1" s="1"/>
  <c r="F64" i="1"/>
  <c r="E64" i="1"/>
  <c r="G64" i="1" s="1"/>
  <c r="O63" i="1"/>
  <c r="N63" i="1"/>
  <c r="M63" i="1"/>
  <c r="F63" i="1"/>
  <c r="G63" i="1" s="1"/>
  <c r="E63" i="1"/>
  <c r="N62" i="1"/>
  <c r="M62" i="1"/>
  <c r="O62" i="1" s="1"/>
  <c r="F62" i="1"/>
  <c r="E62" i="1"/>
  <c r="G62" i="1" s="1"/>
  <c r="O61" i="1"/>
  <c r="N61" i="1"/>
  <c r="M61" i="1"/>
  <c r="F61" i="1"/>
  <c r="G61" i="1" s="1"/>
  <c r="E61" i="1"/>
  <c r="N60" i="1"/>
  <c r="M60" i="1"/>
  <c r="O60" i="1" s="1"/>
  <c r="F60" i="1"/>
  <c r="E60" i="1"/>
  <c r="G60" i="1" s="1"/>
  <c r="O59" i="1"/>
  <c r="N59" i="1"/>
  <c r="M59" i="1"/>
  <c r="F59" i="1"/>
  <c r="G59" i="1" s="1"/>
  <c r="E59" i="1"/>
  <c r="N58" i="1"/>
  <c r="M58" i="1"/>
  <c r="O58" i="1" s="1"/>
  <c r="F58" i="1"/>
  <c r="E58" i="1"/>
  <c r="G58" i="1" s="1"/>
  <c r="O57" i="1"/>
  <c r="N57" i="1"/>
  <c r="M57" i="1"/>
  <c r="F57" i="1"/>
  <c r="G57" i="1" s="1"/>
  <c r="E57" i="1"/>
  <c r="N56" i="1"/>
  <c r="M56" i="1"/>
  <c r="O56" i="1" s="1"/>
  <c r="F56" i="1"/>
  <c r="E56" i="1"/>
  <c r="G56" i="1" s="1"/>
  <c r="O55" i="1"/>
  <c r="N55" i="1"/>
  <c r="M55" i="1"/>
  <c r="F55" i="1"/>
  <c r="G55" i="1" s="1"/>
  <c r="E55" i="1"/>
  <c r="N54" i="1"/>
  <c r="M54" i="1"/>
  <c r="O54" i="1" s="1"/>
  <c r="F54" i="1"/>
  <c r="E54" i="1"/>
  <c r="G54" i="1" s="1"/>
  <c r="O53" i="1"/>
  <c r="N53" i="1"/>
  <c r="M53" i="1"/>
  <c r="F53" i="1"/>
  <c r="G53" i="1" s="1"/>
  <c r="E53" i="1"/>
  <c r="N52" i="1"/>
  <c r="M52" i="1"/>
  <c r="O52" i="1" s="1"/>
  <c r="F52" i="1"/>
  <c r="E52" i="1"/>
  <c r="G52" i="1" s="1"/>
  <c r="O51" i="1"/>
  <c r="N51" i="1"/>
  <c r="M51" i="1"/>
  <c r="F51" i="1"/>
  <c r="G51" i="1" s="1"/>
  <c r="E51" i="1"/>
  <c r="N50" i="1"/>
  <c r="M50" i="1"/>
  <c r="O50" i="1" s="1"/>
  <c r="F50" i="1"/>
  <c r="E50" i="1"/>
  <c r="G50" i="1" s="1"/>
  <c r="O49" i="1"/>
  <c r="N49" i="1"/>
  <c r="M49" i="1"/>
  <c r="F49" i="1"/>
  <c r="G49" i="1" s="1"/>
  <c r="E49" i="1"/>
  <c r="N48" i="1"/>
  <c r="M48" i="1"/>
  <c r="O48" i="1" s="1"/>
  <c r="F48" i="1"/>
  <c r="E48" i="1"/>
  <c r="G48" i="1" s="1"/>
  <c r="O47" i="1"/>
  <c r="N47" i="1"/>
  <c r="M47" i="1"/>
  <c r="F47" i="1"/>
  <c r="G47" i="1" s="1"/>
  <c r="E47" i="1"/>
  <c r="N46" i="1"/>
  <c r="M46" i="1"/>
  <c r="O46" i="1" s="1"/>
  <c r="F46" i="1"/>
  <c r="E46" i="1"/>
  <c r="G46" i="1" s="1"/>
  <c r="O45" i="1"/>
  <c r="N45" i="1"/>
  <c r="M45" i="1"/>
  <c r="F45" i="1"/>
  <c r="G45" i="1" s="1"/>
  <c r="E45" i="1"/>
  <c r="N44" i="1"/>
  <c r="M44" i="1"/>
  <c r="O44" i="1" s="1"/>
  <c r="F44" i="1"/>
  <c r="E44" i="1"/>
  <c r="G44" i="1" s="1"/>
  <c r="O43" i="1"/>
  <c r="N43" i="1"/>
  <c r="M43" i="1"/>
  <c r="F43" i="1"/>
  <c r="G43" i="1" s="1"/>
  <c r="E43" i="1"/>
  <c r="N42" i="1"/>
  <c r="M42" i="1"/>
  <c r="O42" i="1" s="1"/>
  <c r="F42" i="1"/>
  <c r="E42" i="1"/>
  <c r="G42" i="1" s="1"/>
  <c r="O41" i="1"/>
  <c r="N41" i="1"/>
  <c r="M41" i="1"/>
  <c r="F41" i="1"/>
  <c r="G41" i="1" s="1"/>
  <c r="E41" i="1"/>
  <c r="N40" i="1"/>
  <c r="M40" i="1"/>
  <c r="O40" i="1" s="1"/>
  <c r="N39" i="1"/>
  <c r="M39" i="1"/>
  <c r="O39" i="1" s="1"/>
  <c r="O38" i="1"/>
  <c r="N38" i="1"/>
  <c r="M38" i="1"/>
  <c r="N37" i="1"/>
  <c r="O37" i="1" s="1"/>
  <c r="M37" i="1"/>
  <c r="N36" i="1"/>
  <c r="M36" i="1"/>
  <c r="O36" i="1" s="1"/>
  <c r="N35" i="1"/>
  <c r="M35" i="1"/>
  <c r="O35" i="1" s="1"/>
  <c r="O34" i="1"/>
  <c r="N34" i="1"/>
  <c r="M34" i="1"/>
  <c r="N33" i="1"/>
  <c r="O33" i="1" s="1"/>
  <c r="M33" i="1"/>
  <c r="N32" i="1"/>
  <c r="M32" i="1"/>
  <c r="O32" i="1" s="1"/>
  <c r="N31" i="1"/>
  <c r="M31" i="1"/>
  <c r="O31" i="1" s="1"/>
  <c r="O30" i="1"/>
  <c r="N30" i="1"/>
  <c r="M30" i="1"/>
  <c r="J7" i="1"/>
  <c r="B7" i="1"/>
  <c r="Q3" i="1"/>
  <c r="B11" i="1" l="1"/>
  <c r="Q4" i="1" s="1"/>
  <c r="J11" i="1"/>
</calcChain>
</file>

<file path=xl/sharedStrings.xml><?xml version="1.0" encoding="utf-8"?>
<sst xmlns="http://schemas.openxmlformats.org/spreadsheetml/2006/main" count="30" uniqueCount="17">
  <si>
    <t>FRONT CONTRACT</t>
  </si>
  <si>
    <t>BACK CONTRACT</t>
  </si>
  <si>
    <t>t_M</t>
  </si>
  <si>
    <t>r</t>
  </si>
  <si>
    <t>t, days</t>
  </si>
  <si>
    <t>t, years</t>
  </si>
  <si>
    <t>Sigma_1^2</t>
  </si>
  <si>
    <t>Sigma_2^2</t>
  </si>
  <si>
    <t>K_i</t>
  </si>
  <si>
    <t>call price</t>
  </si>
  <si>
    <t>put price</t>
  </si>
  <si>
    <t>p_i</t>
  </si>
  <si>
    <t>deltaK_i</t>
  </si>
  <si>
    <t>deltaK_i*p_i/K_i^2</t>
  </si>
  <si>
    <t>← cut</t>
  </si>
  <si>
    <t>&lt;== K_ATM</t>
  </si>
  <si>
    <t>SPIKE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</si>
</sst>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0"/>
  </numFmts>
  <fonts count="3" x14ac:knownFonts="1">
    <font>
      <sz val="10"/>
      <name val="Arial"/>
      <family val="2"/>
      <charset val="1"/>
    </font>
    <font>
      <b/>
      <sz val="10"/>
      <name val="Arial"/>
      <family val="2"/>
      <charset val="1"/>
    </font>
    <font>
      <b/>
      <sz val="10"/>
      <name val="Arial"/>
      <family val="2"/>
    </font>
  </fonts>
  <fills count="4">
    <fill>
      <patternFill patternType="none"/>
    </fill>
    <fill>
      <patternFill patternType="gray125"/>
    </fill>
    <fill>
      <patternFill patternType="solid">
        <fgColor rgb="FFDDDDDD"/>
        <bgColor rgb="FFCCFFCC"/>
      </patternFill>
    </fill>
    <fill>
      <patternFill patternType="solid">
        <fgColor rgb="FFFFFFFF"/>
        <bgColor rgb="FFFFFFCC"/>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2" fontId="1" fillId="0" borderId="0" xfId="0" applyNumberFormat="1" applyFont="1"/>
    <xf numFmtId="164" fontId="0" fillId="0" borderId="0" xfId="0" applyNumberFormat="1"/>
    <xf numFmtId="165" fontId="0" fillId="0" borderId="0" xfId="0" applyNumberFormat="1"/>
    <xf numFmtId="0" fontId="0" fillId="2" borderId="0" xfId="0" applyFill="1"/>
    <xf numFmtId="0" fontId="0" fillId="0" borderId="0" xfId="0" applyFont="1"/>
    <xf numFmtId="0" fontId="0" fillId="3" borderId="0" xfId="0" applyFill="1"/>
    <xf numFmtId="0" fontId="2" fillId="0" borderId="0" xfId="0"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27000</xdr:colOff>
      <xdr:row>0</xdr:row>
      <xdr:rowOff>152640</xdr:rowOff>
    </xdr:from>
    <xdr:to>
      <xdr:col>4</xdr:col>
      <xdr:colOff>788760</xdr:colOff>
      <xdr:row>4</xdr:row>
      <xdr:rowOff>120960</xdr:rowOff>
    </xdr:to>
    <xdr:pic>
      <xdr:nvPicPr>
        <xdr:cNvPr id="2" name="Picture 1"/>
        <xdr:cNvPicPr/>
      </xdr:nvPicPr>
      <xdr:blipFill>
        <a:blip xmlns:r="http://schemas.openxmlformats.org/officeDocument/2006/relationships" r:embed="rId1"/>
        <a:stretch/>
      </xdr:blipFill>
      <xdr:spPr>
        <a:xfrm>
          <a:off x="3227400" y="152640"/>
          <a:ext cx="761760" cy="615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122400</xdr:colOff>
      <xdr:row>1</xdr:row>
      <xdr:rowOff>19440</xdr:rowOff>
    </xdr:from>
    <xdr:to>
      <xdr:col>14</xdr:col>
      <xdr:colOff>45720</xdr:colOff>
      <xdr:row>39</xdr:row>
      <xdr:rowOff>66600</xdr:rowOff>
    </xdr:to>
    <xdr:sp macro="" textlink="">
      <xdr:nvSpPr>
        <xdr:cNvPr id="2" name="CustomShape 1"/>
        <xdr:cNvSpPr/>
      </xdr:nvSpPr>
      <xdr:spPr>
        <a:xfrm>
          <a:off x="274680" y="181080"/>
          <a:ext cx="8219520" cy="620028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lstStyle/>
        <a:p>
          <a:r>
            <a:rPr lang="en-AU" sz="2500" b="1" strike="noStrike" spc="-1">
              <a:solidFill>
                <a:srgbClr val="000000"/>
              </a:solidFill>
              <a:uFill>
                <a:solidFill>
                  <a:srgbClr val="FFFFFF"/>
                </a:solidFill>
              </a:uFill>
              <a:latin typeface="Calibri"/>
            </a:rPr>
            <a:t>DISCLAIMER</a:t>
          </a:r>
          <a:endParaRPr lang="en-AU" sz="1200" strike="noStrike" spc="-1">
            <a:solidFill>
              <a:srgbClr val="000000"/>
            </a:solidFill>
            <a:uFill>
              <a:solidFill>
                <a:srgbClr val="FFFFFF"/>
              </a:solidFill>
            </a:uFill>
            <a:latin typeface="Times New Roman"/>
          </a:endParaRPr>
        </a:p>
        <a:p>
          <a:r>
            <a:rPr lang="en-AU" sz="1100" strike="noStrike" spc="-1">
              <a:solidFill>
                <a:srgbClr val="000000"/>
              </a:solidFill>
              <a:uFill>
                <a:solidFill>
                  <a:srgbClr val="FFFFFF"/>
                </a:solidFill>
              </a:uFill>
              <a:latin typeface="Calibri"/>
            </a:rPr>
            <a:t>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The information contained in this document is the proprietary information of T3 Index, however its accuracy and completeness is not expressly nor implicitly guaranteed. Past performance is not indicative of future results.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The information in this document is provided for information purposes only, and is not intended to provide, and should not be relied on for financial or legal advice. The information herein is presented “as is” and without representations or warranties of any kind. The Parties shall not be liable for loss or damage, direct, indirect or consequential, arising from any use of the Data or action taken in reliance upon the Data.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Options involve risk and are not suitable for all investors. Prior to buying or selling an option, a person must receive a copy of Characteristics and Risks of Standardized Options. Copies are available from your broker, by calling 1-888-OPTIONS or from The Options Clearing Corporation at www.theocc.com.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 </a:t>
          </a:r>
          <a:endParaRPr lang="en-AU" sz="1200" strike="noStrike" spc="-1">
            <a:solidFill>
              <a:srgbClr val="000000"/>
            </a:solidFill>
            <a:uFill>
              <a:solidFill>
                <a:srgbClr val="FFFFFF"/>
              </a:solidFill>
            </a:uFill>
            <a:latin typeface="Times New Roman"/>
          </a:endParaRPr>
        </a:p>
        <a:p>
          <a:r>
            <a:rPr lang="en-AU" sz="1500" strike="noStrike" spc="-1">
              <a:solidFill>
                <a:srgbClr val="000000"/>
              </a:solidFill>
              <a:uFill>
                <a:solidFill>
                  <a:srgbClr val="FFFFFF"/>
                </a:solidFill>
              </a:uFill>
              <a:latin typeface="Calibri"/>
            </a:rPr>
            <a:t>No statement within this document should be construed as a recommendation to buy or sell a security or futures contract or to provide investment advice. </a:t>
          </a:r>
          <a:endParaRPr lang="en-AU" sz="1200" strike="noStrike" spc="-1">
            <a:solidFill>
              <a:srgbClr val="000000"/>
            </a:solidFill>
            <a:uFill>
              <a:solidFill>
                <a:srgbClr val="FFFFFF"/>
              </a:solidFill>
            </a:uFill>
            <a:latin typeface="Times New Roman"/>
          </a:endParaRPr>
        </a:p>
        <a:p>
          <a:r>
            <a:rPr lang="en-AU" sz="1100" strike="noStrike" spc="-1">
              <a:solidFill>
                <a:srgbClr val="000000"/>
              </a:solidFill>
              <a:uFill>
                <a:solidFill>
                  <a:srgbClr val="FFFFFF"/>
                </a:solidFill>
              </a:uFill>
              <a:latin typeface="Calibri"/>
            </a:rPr>
            <a:t> </a:t>
          </a:r>
          <a:endParaRPr lang="en-AU" sz="1200" strike="noStrike" spc="-1">
            <a:solidFill>
              <a:srgbClr val="000000"/>
            </a:solidFill>
            <a:uFill>
              <a:solidFill>
                <a:srgbClr val="FFFFFF"/>
              </a:solidFill>
            </a:uFill>
            <a:latin typeface="Times New Roman"/>
          </a:endParaRPr>
        </a:p>
        <a:p>
          <a:r>
            <a:rPr lang="en-AU" sz="1100" strike="noStrike" spc="-1">
              <a:solidFill>
                <a:srgbClr val="000000"/>
              </a:solidFill>
              <a:uFill>
                <a:solidFill>
                  <a:srgbClr val="FFFFFF"/>
                </a:solidFill>
              </a:uFill>
              <a:latin typeface="Calibri"/>
            </a:rPr>
            <a:t>Copyright © 2019 T3 Index. All rights reserved.</a:t>
          </a:r>
          <a:endParaRPr lang="en-AU" sz="1200" strike="noStrike" spc="-1">
            <a:solidFill>
              <a:srgbClr val="000000"/>
            </a:solidFill>
            <a:uFill>
              <a:solidFill>
                <a:srgbClr val="FFFFFF"/>
              </a:solidFill>
            </a:uFill>
            <a:latin typeface="Times New Roman"/>
          </a:endParaRPr>
        </a:p>
        <a:p>
          <a:endParaRPr lang="en-AU" sz="120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3"/>
  <sheetViews>
    <sheetView tabSelected="1" zoomScaleNormal="100" workbookViewId="0">
      <selection activeCell="I3" sqref="I3"/>
    </sheetView>
  </sheetViews>
  <sheetFormatPr defaultRowHeight="12.75" x14ac:dyDescent="0.2"/>
  <cols>
    <col min="1" max="1025" width="11.28515625"/>
  </cols>
  <sheetData>
    <row r="3" spans="1:17" x14ac:dyDescent="0.2">
      <c r="A3" s="8" t="s">
        <v>0</v>
      </c>
      <c r="I3" s="8" t="s">
        <v>1</v>
      </c>
      <c r="P3" t="s">
        <v>2</v>
      </c>
      <c r="Q3">
        <f>30/365</f>
        <v>8.2191780821917804E-2</v>
      </c>
    </row>
    <row r="4" spans="1:17" x14ac:dyDescent="0.2">
      <c r="P4" s="1" t="s">
        <v>16</v>
      </c>
      <c r="Q4" s="2">
        <f>100*SQRT(t_1/t_M * (t_2-t_M)/(t_2-t_1) * sigma_1 + t_2/t_M * (t_M - t_1)/(t_2 - t_1) * sigma_2)</f>
        <v>15.69571796495724</v>
      </c>
    </row>
    <row r="5" spans="1:17" x14ac:dyDescent="0.2">
      <c r="A5" t="s">
        <v>3</v>
      </c>
      <c r="B5">
        <v>2.5000000000000001E-3</v>
      </c>
      <c r="I5" t="s">
        <v>3</v>
      </c>
      <c r="J5">
        <v>4.0000000000000001E-3</v>
      </c>
    </row>
    <row r="6" spans="1:17" x14ac:dyDescent="0.2">
      <c r="A6" t="s">
        <v>4</v>
      </c>
      <c r="B6">
        <v>7</v>
      </c>
      <c r="I6" t="s">
        <v>4</v>
      </c>
      <c r="J6">
        <v>35</v>
      </c>
    </row>
    <row r="7" spans="1:17" x14ac:dyDescent="0.2">
      <c r="A7" t="s">
        <v>5</v>
      </c>
      <c r="B7" s="3">
        <f>B6/365</f>
        <v>1.9178082191780823E-2</v>
      </c>
      <c r="I7" t="s">
        <v>5</v>
      </c>
      <c r="J7" s="3">
        <f>J6/365</f>
        <v>9.5890410958904104E-2</v>
      </c>
    </row>
    <row r="11" spans="1:17" x14ac:dyDescent="0.2">
      <c r="A11" t="s">
        <v>6</v>
      </c>
      <c r="B11" s="4">
        <f>1/t_1*(2*EXP(r_1*t_1)*SUM(G41:G70) - (EXP(r_1*t_1)*(B62-C62)/K_ATM_1)^2)</f>
        <v>1.2181725918886235E-2</v>
      </c>
      <c r="I11" t="s">
        <v>7</v>
      </c>
      <c r="J11" s="4">
        <f>1/t_2*(2*EXP(r_2*t_2)*SUM(O30:O108) - (EXP(r_2*t_2)*(J90-K90)/K_ATM_2)^2)</f>
        <v>2.5177027127229086E-2</v>
      </c>
    </row>
    <row r="14" spans="1:17" x14ac:dyDescent="0.2">
      <c r="A14" t="s">
        <v>8</v>
      </c>
      <c r="B14" t="s">
        <v>9</v>
      </c>
      <c r="C14" t="s">
        <v>10</v>
      </c>
      <c r="E14" t="s">
        <v>11</v>
      </c>
      <c r="F14" t="s">
        <v>12</v>
      </c>
      <c r="G14" t="s">
        <v>13</v>
      </c>
      <c r="I14" t="s">
        <v>8</v>
      </c>
      <c r="J14" t="s">
        <v>9</v>
      </c>
      <c r="K14" t="s">
        <v>10</v>
      </c>
      <c r="M14" t="s">
        <v>11</v>
      </c>
      <c r="N14" t="s">
        <v>12</v>
      </c>
      <c r="O14" t="s">
        <v>13</v>
      </c>
    </row>
    <row r="15" spans="1:17" x14ac:dyDescent="0.2">
      <c r="A15" s="5">
        <v>186</v>
      </c>
      <c r="B15" s="5">
        <v>23.81</v>
      </c>
      <c r="C15" s="5">
        <v>0.02</v>
      </c>
      <c r="I15" s="5">
        <v>110</v>
      </c>
      <c r="J15" s="5">
        <v>99.81</v>
      </c>
      <c r="K15" s="5">
        <v>0.01</v>
      </c>
    </row>
    <row r="16" spans="1:17" x14ac:dyDescent="0.2">
      <c r="A16" s="5">
        <v>187</v>
      </c>
      <c r="B16" s="5">
        <v>22.71</v>
      </c>
      <c r="C16" s="5">
        <v>0.02</v>
      </c>
      <c r="I16" s="5">
        <v>115</v>
      </c>
      <c r="J16" s="5">
        <v>94.83</v>
      </c>
      <c r="K16" s="5">
        <v>0.01</v>
      </c>
    </row>
    <row r="17" spans="1:15" x14ac:dyDescent="0.2">
      <c r="A17" s="5">
        <v>187.5</v>
      </c>
      <c r="B17" s="5">
        <v>22.18</v>
      </c>
      <c r="C17" s="5">
        <v>0.02</v>
      </c>
      <c r="I17" s="5">
        <v>120</v>
      </c>
      <c r="J17" s="5">
        <v>89.84</v>
      </c>
      <c r="K17" s="5">
        <v>0.04</v>
      </c>
    </row>
    <row r="18" spans="1:15" x14ac:dyDescent="0.2">
      <c r="A18" s="5">
        <v>188</v>
      </c>
      <c r="B18" s="5">
        <v>21.81</v>
      </c>
      <c r="C18" s="5">
        <v>0.02</v>
      </c>
      <c r="I18" s="5">
        <v>125</v>
      </c>
      <c r="J18" s="5">
        <v>84.84</v>
      </c>
      <c r="K18" s="5">
        <v>0.02</v>
      </c>
    </row>
    <row r="19" spans="1:15" x14ac:dyDescent="0.2">
      <c r="A19" s="5">
        <v>188.5</v>
      </c>
      <c r="B19" s="5">
        <v>21.19</v>
      </c>
      <c r="C19" s="5">
        <v>0.02</v>
      </c>
      <c r="I19" s="5">
        <v>130</v>
      </c>
      <c r="J19" s="5">
        <v>79.83</v>
      </c>
      <c r="K19" s="5">
        <v>0.01</v>
      </c>
      <c r="M19" s="6"/>
    </row>
    <row r="20" spans="1:15" x14ac:dyDescent="0.2">
      <c r="A20" s="5">
        <v>189</v>
      </c>
      <c r="B20" s="5">
        <v>20.69</v>
      </c>
      <c r="C20" s="5">
        <v>0.02</v>
      </c>
      <c r="I20" s="5">
        <v>135</v>
      </c>
      <c r="J20" s="5">
        <v>74.849999999999994</v>
      </c>
      <c r="K20" s="5">
        <v>0.02</v>
      </c>
      <c r="M20" s="6"/>
    </row>
    <row r="21" spans="1:15" x14ac:dyDescent="0.2">
      <c r="A21" s="5">
        <v>189.5</v>
      </c>
      <c r="B21" s="5">
        <v>20.190000000000001</v>
      </c>
      <c r="C21" s="5">
        <v>0.02</v>
      </c>
      <c r="I21" s="5">
        <v>140</v>
      </c>
      <c r="J21" s="5">
        <v>69.84</v>
      </c>
      <c r="K21" s="5">
        <v>0.04</v>
      </c>
      <c r="M21" s="6"/>
    </row>
    <row r="22" spans="1:15" x14ac:dyDescent="0.2">
      <c r="A22" s="5">
        <v>190</v>
      </c>
      <c r="B22" s="5">
        <v>19.89</v>
      </c>
      <c r="C22" s="5">
        <v>0.02</v>
      </c>
      <c r="I22" s="5">
        <v>141</v>
      </c>
      <c r="J22" s="5">
        <v>68.86</v>
      </c>
      <c r="K22" s="5">
        <v>0.03</v>
      </c>
      <c r="M22" s="6"/>
    </row>
    <row r="23" spans="1:15" x14ac:dyDescent="0.2">
      <c r="A23" s="5">
        <v>190.5</v>
      </c>
      <c r="B23" s="5">
        <v>19.2</v>
      </c>
      <c r="C23" s="5">
        <v>0.03</v>
      </c>
      <c r="I23" s="5">
        <v>142</v>
      </c>
      <c r="J23" s="5">
        <v>67.86</v>
      </c>
      <c r="K23" s="5">
        <v>0.03</v>
      </c>
      <c r="M23" s="6"/>
    </row>
    <row r="24" spans="1:15" x14ac:dyDescent="0.2">
      <c r="A24" s="5">
        <v>191</v>
      </c>
      <c r="B24" s="5">
        <v>18.829999999999998</v>
      </c>
      <c r="C24" s="5">
        <v>0.03</v>
      </c>
      <c r="I24" s="5">
        <v>143</v>
      </c>
      <c r="J24" s="5">
        <v>66.86</v>
      </c>
      <c r="K24" s="5">
        <v>0.03</v>
      </c>
      <c r="M24" s="6"/>
    </row>
    <row r="25" spans="1:15" x14ac:dyDescent="0.2">
      <c r="A25" s="5">
        <v>191.5</v>
      </c>
      <c r="B25" s="5">
        <v>18.84</v>
      </c>
      <c r="C25" s="5">
        <v>0.02</v>
      </c>
      <c r="I25" s="5">
        <v>144</v>
      </c>
      <c r="J25" s="5">
        <v>65.849999999999994</v>
      </c>
      <c r="K25" s="5">
        <v>0.03</v>
      </c>
      <c r="M25" s="6"/>
    </row>
    <row r="26" spans="1:15" x14ac:dyDescent="0.2">
      <c r="A26" s="5">
        <v>192</v>
      </c>
      <c r="B26" s="5">
        <v>17.829999999999998</v>
      </c>
      <c r="C26" s="5">
        <v>0.03</v>
      </c>
      <c r="I26" s="5">
        <v>145</v>
      </c>
      <c r="J26" s="5">
        <v>64.87</v>
      </c>
      <c r="K26" s="5">
        <v>0.04</v>
      </c>
      <c r="M26" s="6"/>
    </row>
    <row r="27" spans="1:15" x14ac:dyDescent="0.2">
      <c r="A27" s="5">
        <v>192.5</v>
      </c>
      <c r="B27" s="5">
        <v>17.329999999999998</v>
      </c>
      <c r="C27" s="5">
        <v>0.02</v>
      </c>
      <c r="I27" s="5">
        <v>146</v>
      </c>
      <c r="J27" s="5">
        <v>63.85</v>
      </c>
      <c r="K27" s="5">
        <v>0.03</v>
      </c>
      <c r="M27" s="6"/>
    </row>
    <row r="28" spans="1:15" x14ac:dyDescent="0.2">
      <c r="A28" s="5">
        <v>193</v>
      </c>
      <c r="B28" s="5">
        <v>16.91</v>
      </c>
      <c r="C28" s="5">
        <v>0.03</v>
      </c>
      <c r="I28" s="5">
        <v>147</v>
      </c>
      <c r="J28" s="5">
        <v>62.87</v>
      </c>
      <c r="K28" s="5">
        <v>0.04</v>
      </c>
      <c r="M28" s="6"/>
    </row>
    <row r="29" spans="1:15" x14ac:dyDescent="0.2">
      <c r="A29" s="5">
        <v>193.5</v>
      </c>
      <c r="B29" s="5">
        <v>16.190000000000001</v>
      </c>
      <c r="C29" s="5">
        <v>0.02</v>
      </c>
      <c r="I29" s="5">
        <v>148</v>
      </c>
      <c r="J29" s="5">
        <v>61.87</v>
      </c>
      <c r="K29" s="5">
        <v>0.04</v>
      </c>
      <c r="L29" t="s">
        <v>14</v>
      </c>
      <c r="M29" s="6"/>
    </row>
    <row r="30" spans="1:15" x14ac:dyDescent="0.2">
      <c r="A30" s="5">
        <v>194</v>
      </c>
      <c r="B30" s="5">
        <v>15.54</v>
      </c>
      <c r="C30" s="5">
        <v>0.03</v>
      </c>
      <c r="I30">
        <v>149</v>
      </c>
      <c r="J30">
        <v>60.57</v>
      </c>
      <c r="K30">
        <v>0.04</v>
      </c>
      <c r="M30" s="6">
        <f t="shared" ref="M30:M61" si="0">IF(I30&lt;K_ATM_2,K30,J30)</f>
        <v>0.04</v>
      </c>
      <c r="N30">
        <f t="shared" ref="N30:N61" si="1">((I30-I29)+(I31-I30))/2</f>
        <v>1</v>
      </c>
      <c r="O30">
        <f t="shared" ref="O30:O61" si="2">M30*N30/I30^2</f>
        <v>1.8017206432142698E-6</v>
      </c>
    </row>
    <row r="31" spans="1:15" x14ac:dyDescent="0.2">
      <c r="A31" s="5">
        <v>194.5</v>
      </c>
      <c r="B31" s="5">
        <v>15.32</v>
      </c>
      <c r="C31" s="5">
        <v>0.03</v>
      </c>
      <c r="I31">
        <v>150</v>
      </c>
      <c r="J31">
        <v>59.84</v>
      </c>
      <c r="K31">
        <v>0.04</v>
      </c>
      <c r="M31" s="6">
        <f t="shared" si="0"/>
        <v>0.04</v>
      </c>
      <c r="N31">
        <f t="shared" si="1"/>
        <v>1</v>
      </c>
      <c r="O31">
        <f t="shared" si="2"/>
        <v>1.7777777777777777E-6</v>
      </c>
    </row>
    <row r="32" spans="1:15" x14ac:dyDescent="0.2">
      <c r="A32" s="5">
        <v>195</v>
      </c>
      <c r="B32" s="5">
        <v>14.83</v>
      </c>
      <c r="C32" s="5">
        <v>0.03</v>
      </c>
      <c r="I32">
        <v>151</v>
      </c>
      <c r="J32">
        <v>58.88</v>
      </c>
      <c r="K32">
        <v>0.06</v>
      </c>
      <c r="M32" s="6">
        <f t="shared" si="0"/>
        <v>0.06</v>
      </c>
      <c r="N32">
        <f t="shared" si="1"/>
        <v>1</v>
      </c>
      <c r="O32">
        <f t="shared" si="2"/>
        <v>2.6314635323012146E-6</v>
      </c>
    </row>
    <row r="33" spans="1:15" x14ac:dyDescent="0.2">
      <c r="A33" s="5">
        <v>195.5</v>
      </c>
      <c r="B33" s="5">
        <v>14.97</v>
      </c>
      <c r="C33" s="5">
        <v>0.02</v>
      </c>
      <c r="I33">
        <v>152</v>
      </c>
      <c r="J33">
        <v>57.88</v>
      </c>
      <c r="K33">
        <v>0.06</v>
      </c>
      <c r="M33" s="6">
        <f t="shared" si="0"/>
        <v>0.06</v>
      </c>
      <c r="N33">
        <f t="shared" si="1"/>
        <v>1</v>
      </c>
      <c r="O33">
        <f t="shared" si="2"/>
        <v>2.5969529085872574E-6</v>
      </c>
    </row>
    <row r="34" spans="1:15" x14ac:dyDescent="0.2">
      <c r="A34" s="5">
        <v>196</v>
      </c>
      <c r="B34" s="5">
        <v>13.83</v>
      </c>
      <c r="C34" s="5">
        <v>0.04</v>
      </c>
      <c r="I34">
        <v>153</v>
      </c>
      <c r="J34">
        <v>56.58</v>
      </c>
      <c r="K34">
        <v>0.06</v>
      </c>
      <c r="M34" s="6">
        <f t="shared" si="0"/>
        <v>0.06</v>
      </c>
      <c r="N34">
        <f t="shared" si="1"/>
        <v>1</v>
      </c>
      <c r="O34">
        <f t="shared" si="2"/>
        <v>2.563116749967961E-6</v>
      </c>
    </row>
    <row r="35" spans="1:15" x14ac:dyDescent="0.2">
      <c r="A35" s="5">
        <v>196.5</v>
      </c>
      <c r="B35" s="5">
        <v>13.32</v>
      </c>
      <c r="C35" s="5">
        <v>0.03</v>
      </c>
      <c r="I35">
        <v>154</v>
      </c>
      <c r="J35">
        <v>55.86</v>
      </c>
      <c r="K35">
        <v>0.06</v>
      </c>
      <c r="M35" s="6">
        <f t="shared" si="0"/>
        <v>0.06</v>
      </c>
      <c r="N35">
        <f t="shared" si="1"/>
        <v>1</v>
      </c>
      <c r="O35">
        <f t="shared" si="2"/>
        <v>2.5299375948726598E-6</v>
      </c>
    </row>
    <row r="36" spans="1:15" x14ac:dyDescent="0.2">
      <c r="A36" s="5">
        <v>197</v>
      </c>
      <c r="B36" s="5">
        <v>12.82</v>
      </c>
      <c r="C36" s="5">
        <v>0.04</v>
      </c>
      <c r="I36">
        <v>155</v>
      </c>
      <c r="J36">
        <v>54.7</v>
      </c>
      <c r="K36">
        <v>7.0000000000000007E-2</v>
      </c>
      <c r="M36" s="6">
        <f t="shared" si="0"/>
        <v>7.0000000000000007E-2</v>
      </c>
      <c r="N36">
        <f t="shared" si="1"/>
        <v>1</v>
      </c>
      <c r="O36">
        <f t="shared" si="2"/>
        <v>2.9136316337148808E-6</v>
      </c>
    </row>
    <row r="37" spans="1:15" x14ac:dyDescent="0.2">
      <c r="A37" s="5">
        <v>197.5</v>
      </c>
      <c r="B37" s="5">
        <v>12.32</v>
      </c>
      <c r="C37" s="5">
        <v>0.03</v>
      </c>
      <c r="I37">
        <v>156</v>
      </c>
      <c r="J37">
        <v>53.59</v>
      </c>
      <c r="K37">
        <v>0.06</v>
      </c>
      <c r="M37" s="6">
        <f t="shared" si="0"/>
        <v>0.06</v>
      </c>
      <c r="N37">
        <f t="shared" si="1"/>
        <v>1</v>
      </c>
      <c r="O37">
        <f t="shared" si="2"/>
        <v>2.4654832347140038E-6</v>
      </c>
    </row>
    <row r="38" spans="1:15" x14ac:dyDescent="0.2">
      <c r="A38" s="5">
        <v>198</v>
      </c>
      <c r="B38" s="5">
        <v>11.83</v>
      </c>
      <c r="C38" s="5">
        <v>0.04</v>
      </c>
      <c r="I38">
        <v>157</v>
      </c>
      <c r="J38">
        <v>52.9</v>
      </c>
      <c r="K38">
        <v>7.0000000000000007E-2</v>
      </c>
      <c r="M38" s="6">
        <f t="shared" si="0"/>
        <v>7.0000000000000007E-2</v>
      </c>
      <c r="N38">
        <f t="shared" si="1"/>
        <v>1</v>
      </c>
      <c r="O38">
        <f t="shared" si="2"/>
        <v>2.8398718000730256E-6</v>
      </c>
    </row>
    <row r="39" spans="1:15" x14ac:dyDescent="0.2">
      <c r="A39" s="5">
        <v>198.5</v>
      </c>
      <c r="B39" s="5">
        <v>10.62</v>
      </c>
      <c r="C39" s="5">
        <v>0.03</v>
      </c>
      <c r="I39">
        <v>158</v>
      </c>
      <c r="J39">
        <v>51.87</v>
      </c>
      <c r="K39">
        <v>0.06</v>
      </c>
      <c r="M39" s="6">
        <f t="shared" si="0"/>
        <v>0.06</v>
      </c>
      <c r="N39">
        <f t="shared" si="1"/>
        <v>1</v>
      </c>
      <c r="O39">
        <f t="shared" si="2"/>
        <v>2.403460983816696E-6</v>
      </c>
    </row>
    <row r="40" spans="1:15" x14ac:dyDescent="0.2">
      <c r="A40" s="5">
        <v>199</v>
      </c>
      <c r="B40" s="5">
        <v>10.86</v>
      </c>
      <c r="C40" s="5">
        <v>0.05</v>
      </c>
      <c r="D40" t="s">
        <v>14</v>
      </c>
      <c r="I40">
        <v>159</v>
      </c>
      <c r="J40">
        <v>50.86</v>
      </c>
      <c r="K40">
        <v>0.06</v>
      </c>
      <c r="M40" s="6">
        <f t="shared" si="0"/>
        <v>0.06</v>
      </c>
      <c r="N40">
        <f t="shared" si="1"/>
        <v>1</v>
      </c>
      <c r="O40">
        <f t="shared" si="2"/>
        <v>2.3733238400379732E-6</v>
      </c>
    </row>
    <row r="41" spans="1:15" x14ac:dyDescent="0.2">
      <c r="A41">
        <v>199.5</v>
      </c>
      <c r="B41">
        <v>10.35</v>
      </c>
      <c r="C41">
        <v>0.04</v>
      </c>
      <c r="E41">
        <f t="shared" ref="E41:E61" si="3">IF(A41&lt;K_ATM_1,C41, B41)</f>
        <v>0.04</v>
      </c>
      <c r="F41">
        <f t="shared" ref="F41:F70" si="4">((A41-A40) + (A42-A41))/2</f>
        <v>0.5</v>
      </c>
      <c r="G41">
        <f t="shared" ref="G41:G70" si="5">E41*F41/A41^2</f>
        <v>5.025094063479501E-7</v>
      </c>
      <c r="I41">
        <v>160</v>
      </c>
      <c r="J41">
        <v>49.6</v>
      </c>
      <c r="K41">
        <v>7.0000000000000007E-2</v>
      </c>
      <c r="M41" s="6">
        <f t="shared" si="0"/>
        <v>7.0000000000000007E-2</v>
      </c>
      <c r="N41">
        <f t="shared" si="1"/>
        <v>1</v>
      </c>
      <c r="O41">
        <f t="shared" si="2"/>
        <v>2.7343750000000004E-6</v>
      </c>
    </row>
    <row r="42" spans="1:15" x14ac:dyDescent="0.2">
      <c r="A42">
        <v>200</v>
      </c>
      <c r="B42">
        <v>9.8699999999999992</v>
      </c>
      <c r="C42">
        <v>0.05</v>
      </c>
      <c r="E42">
        <f t="shared" si="3"/>
        <v>0.05</v>
      </c>
      <c r="F42">
        <f t="shared" si="4"/>
        <v>0.5</v>
      </c>
      <c r="G42">
        <f t="shared" si="5"/>
        <v>6.2500000000000005E-7</v>
      </c>
      <c r="I42">
        <v>161</v>
      </c>
      <c r="J42">
        <v>48.93</v>
      </c>
      <c r="K42">
        <v>7.0000000000000007E-2</v>
      </c>
      <c r="M42" s="6">
        <f t="shared" si="0"/>
        <v>7.0000000000000007E-2</v>
      </c>
      <c r="N42">
        <f t="shared" si="1"/>
        <v>1</v>
      </c>
      <c r="O42">
        <f t="shared" si="2"/>
        <v>2.7005130974885231E-6</v>
      </c>
    </row>
    <row r="43" spans="1:15" x14ac:dyDescent="0.2">
      <c r="A43">
        <v>200.5</v>
      </c>
      <c r="B43">
        <v>9.36</v>
      </c>
      <c r="C43">
        <v>0.06</v>
      </c>
      <c r="E43">
        <f t="shared" si="3"/>
        <v>0.06</v>
      </c>
      <c r="F43">
        <f t="shared" si="4"/>
        <v>0.5</v>
      </c>
      <c r="G43">
        <f t="shared" si="5"/>
        <v>7.4626401577104622E-7</v>
      </c>
      <c r="I43">
        <v>162</v>
      </c>
      <c r="J43">
        <v>47.92</v>
      </c>
      <c r="K43">
        <v>0.08</v>
      </c>
      <c r="M43" s="6">
        <f t="shared" si="0"/>
        <v>0.08</v>
      </c>
      <c r="N43">
        <f t="shared" si="1"/>
        <v>1</v>
      </c>
      <c r="O43">
        <f t="shared" si="2"/>
        <v>3.0483158055174517E-6</v>
      </c>
    </row>
    <row r="44" spans="1:15" x14ac:dyDescent="0.2">
      <c r="A44">
        <v>201</v>
      </c>
      <c r="B44">
        <v>8.85</v>
      </c>
      <c r="C44">
        <v>0.06</v>
      </c>
      <c r="E44">
        <f t="shared" si="3"/>
        <v>0.06</v>
      </c>
      <c r="F44">
        <f t="shared" si="4"/>
        <v>0.5</v>
      </c>
      <c r="G44">
        <f t="shared" si="5"/>
        <v>7.4255587732976901E-7</v>
      </c>
      <c r="I44">
        <v>163</v>
      </c>
      <c r="J44">
        <v>46.92</v>
      </c>
      <c r="K44">
        <v>0.08</v>
      </c>
      <c r="M44" s="6">
        <f t="shared" si="0"/>
        <v>0.08</v>
      </c>
      <c r="N44">
        <f t="shared" si="1"/>
        <v>1</v>
      </c>
      <c r="O44">
        <f t="shared" si="2"/>
        <v>3.0110278896458278E-6</v>
      </c>
    </row>
    <row r="45" spans="1:15" x14ac:dyDescent="0.2">
      <c r="A45">
        <v>201.5</v>
      </c>
      <c r="B45">
        <v>8.36</v>
      </c>
      <c r="C45">
        <v>7.0000000000000007E-2</v>
      </c>
      <c r="E45">
        <f t="shared" si="3"/>
        <v>7.0000000000000007E-2</v>
      </c>
      <c r="F45">
        <f t="shared" si="4"/>
        <v>0.5</v>
      </c>
      <c r="G45">
        <f t="shared" si="5"/>
        <v>8.6202119340676944E-7</v>
      </c>
      <c r="I45">
        <v>164</v>
      </c>
      <c r="J45">
        <v>45.62</v>
      </c>
      <c r="K45">
        <v>0.08</v>
      </c>
      <c r="M45" s="6">
        <f t="shared" si="0"/>
        <v>0.08</v>
      </c>
      <c r="N45">
        <f t="shared" si="1"/>
        <v>1</v>
      </c>
      <c r="O45">
        <f t="shared" si="2"/>
        <v>2.9744199881023202E-6</v>
      </c>
    </row>
    <row r="46" spans="1:15" x14ac:dyDescent="0.2">
      <c r="A46">
        <v>202</v>
      </c>
      <c r="B46">
        <v>7.86</v>
      </c>
      <c r="C46">
        <v>0.08</v>
      </c>
      <c r="E46">
        <f t="shared" si="3"/>
        <v>0.08</v>
      </c>
      <c r="F46">
        <f t="shared" si="4"/>
        <v>0.5</v>
      </c>
      <c r="G46">
        <f t="shared" si="5"/>
        <v>9.802960494069209E-7</v>
      </c>
      <c r="I46">
        <v>165</v>
      </c>
      <c r="J46">
        <v>44.95</v>
      </c>
      <c r="K46">
        <v>0.09</v>
      </c>
      <c r="M46" s="6">
        <f t="shared" si="0"/>
        <v>0.09</v>
      </c>
      <c r="N46">
        <f t="shared" si="1"/>
        <v>1</v>
      </c>
      <c r="O46">
        <f t="shared" si="2"/>
        <v>3.305785123966942E-6</v>
      </c>
    </row>
    <row r="47" spans="1:15" x14ac:dyDescent="0.2">
      <c r="A47">
        <v>202.5</v>
      </c>
      <c r="B47">
        <v>7.42</v>
      </c>
      <c r="C47">
        <v>0.09</v>
      </c>
      <c r="E47">
        <f t="shared" si="3"/>
        <v>0.09</v>
      </c>
      <c r="F47">
        <f t="shared" si="4"/>
        <v>0.5</v>
      </c>
      <c r="G47">
        <f t="shared" si="5"/>
        <v>1.0973936899862826E-6</v>
      </c>
      <c r="I47">
        <v>166</v>
      </c>
      <c r="J47">
        <v>43.94</v>
      </c>
      <c r="K47">
        <v>0.09</v>
      </c>
      <c r="M47" s="6">
        <f t="shared" si="0"/>
        <v>0.09</v>
      </c>
      <c r="N47">
        <f t="shared" si="1"/>
        <v>1</v>
      </c>
      <c r="O47">
        <f t="shared" si="2"/>
        <v>3.2660763536071998E-6</v>
      </c>
    </row>
    <row r="48" spans="1:15" x14ac:dyDescent="0.2">
      <c r="A48">
        <v>203</v>
      </c>
      <c r="B48">
        <v>6.91</v>
      </c>
      <c r="C48">
        <v>0.1</v>
      </c>
      <c r="E48">
        <f t="shared" si="3"/>
        <v>0.1</v>
      </c>
      <c r="F48">
        <f t="shared" si="4"/>
        <v>0.5</v>
      </c>
      <c r="G48">
        <f t="shared" si="5"/>
        <v>1.2133271858089253E-6</v>
      </c>
      <c r="I48">
        <v>167</v>
      </c>
      <c r="J48">
        <v>42.63</v>
      </c>
      <c r="K48">
        <v>0.1</v>
      </c>
      <c r="M48" s="6">
        <f t="shared" si="0"/>
        <v>0.1</v>
      </c>
      <c r="N48">
        <f t="shared" si="1"/>
        <v>1</v>
      </c>
      <c r="O48">
        <f t="shared" si="2"/>
        <v>3.5856430850873108E-6</v>
      </c>
    </row>
    <row r="49" spans="1:15" x14ac:dyDescent="0.2">
      <c r="A49">
        <v>203.5</v>
      </c>
      <c r="B49">
        <v>6.44</v>
      </c>
      <c r="C49">
        <v>0.11</v>
      </c>
      <c r="E49">
        <f t="shared" si="3"/>
        <v>0.11</v>
      </c>
      <c r="F49">
        <f t="shared" si="4"/>
        <v>0.5</v>
      </c>
      <c r="G49">
        <f t="shared" si="5"/>
        <v>1.3281094362175443E-6</v>
      </c>
      <c r="I49">
        <v>168</v>
      </c>
      <c r="J49">
        <v>41.64</v>
      </c>
      <c r="K49">
        <v>0.11</v>
      </c>
      <c r="M49" s="6">
        <f t="shared" si="0"/>
        <v>0.11</v>
      </c>
      <c r="N49">
        <f t="shared" si="1"/>
        <v>1</v>
      </c>
      <c r="O49">
        <f t="shared" si="2"/>
        <v>3.8973922902494333E-6</v>
      </c>
    </row>
    <row r="50" spans="1:15" x14ac:dyDescent="0.2">
      <c r="A50">
        <v>204</v>
      </c>
      <c r="B50">
        <v>5.96</v>
      </c>
      <c r="C50">
        <v>0.13</v>
      </c>
      <c r="E50">
        <f t="shared" si="3"/>
        <v>0.13</v>
      </c>
      <c r="F50">
        <f t="shared" si="4"/>
        <v>0.5</v>
      </c>
      <c r="G50">
        <f t="shared" si="5"/>
        <v>1.5618992695117263E-6</v>
      </c>
      <c r="I50">
        <v>169</v>
      </c>
      <c r="J50">
        <v>40.950000000000003</v>
      </c>
      <c r="K50">
        <v>0.11</v>
      </c>
      <c r="M50" s="6">
        <f t="shared" si="0"/>
        <v>0.11</v>
      </c>
      <c r="N50">
        <f t="shared" si="1"/>
        <v>1</v>
      </c>
      <c r="O50">
        <f t="shared" si="2"/>
        <v>3.8514057631035328E-6</v>
      </c>
    </row>
    <row r="51" spans="1:15" x14ac:dyDescent="0.2">
      <c r="A51">
        <v>204.5</v>
      </c>
      <c r="B51">
        <v>5.48</v>
      </c>
      <c r="C51">
        <v>0.15</v>
      </c>
      <c r="E51">
        <f t="shared" si="3"/>
        <v>0.15</v>
      </c>
      <c r="F51">
        <f t="shared" si="4"/>
        <v>0.5</v>
      </c>
      <c r="G51">
        <f t="shared" si="5"/>
        <v>1.7933895660595046E-6</v>
      </c>
      <c r="I51">
        <v>170</v>
      </c>
      <c r="J51">
        <v>39.65</v>
      </c>
      <c r="K51">
        <v>0.12</v>
      </c>
      <c r="M51" s="6">
        <f t="shared" si="0"/>
        <v>0.12</v>
      </c>
      <c r="N51">
        <f t="shared" si="1"/>
        <v>1</v>
      </c>
      <c r="O51">
        <f t="shared" si="2"/>
        <v>4.1522491349480971E-6</v>
      </c>
    </row>
    <row r="52" spans="1:15" x14ac:dyDescent="0.2">
      <c r="A52">
        <v>205</v>
      </c>
      <c r="B52">
        <v>5.01</v>
      </c>
      <c r="C52">
        <v>0.19</v>
      </c>
      <c r="E52">
        <f t="shared" si="3"/>
        <v>0.19</v>
      </c>
      <c r="F52">
        <f t="shared" si="4"/>
        <v>0.5</v>
      </c>
      <c r="G52">
        <f t="shared" si="5"/>
        <v>2.2605591909577634E-6</v>
      </c>
      <c r="I52">
        <v>171</v>
      </c>
      <c r="J52">
        <v>38.979999999999997</v>
      </c>
      <c r="K52">
        <v>0.12</v>
      </c>
      <c r="M52" s="6">
        <f t="shared" si="0"/>
        <v>0.12</v>
      </c>
      <c r="N52">
        <f t="shared" si="1"/>
        <v>1</v>
      </c>
      <c r="O52">
        <f t="shared" si="2"/>
        <v>4.1038268185082588E-6</v>
      </c>
    </row>
    <row r="53" spans="1:15" x14ac:dyDescent="0.2">
      <c r="A53">
        <v>205.5</v>
      </c>
      <c r="B53">
        <v>4.54</v>
      </c>
      <c r="C53">
        <v>0.23</v>
      </c>
      <c r="E53">
        <f t="shared" si="3"/>
        <v>0.23</v>
      </c>
      <c r="F53">
        <f t="shared" si="4"/>
        <v>0.5</v>
      </c>
      <c r="G53">
        <f t="shared" si="5"/>
        <v>2.7231664505893288E-6</v>
      </c>
      <c r="I53">
        <v>172</v>
      </c>
      <c r="J53">
        <v>37.83</v>
      </c>
      <c r="K53">
        <v>0.13</v>
      </c>
      <c r="M53" s="6">
        <f t="shared" si="0"/>
        <v>0.13</v>
      </c>
      <c r="N53">
        <f t="shared" si="1"/>
        <v>1</v>
      </c>
      <c r="O53">
        <f t="shared" si="2"/>
        <v>4.394267171444024E-6</v>
      </c>
    </row>
    <row r="54" spans="1:15" x14ac:dyDescent="0.2">
      <c r="A54">
        <v>206</v>
      </c>
      <c r="B54">
        <v>4.1100000000000003</v>
      </c>
      <c r="C54">
        <v>0.28000000000000003</v>
      </c>
      <c r="E54">
        <f t="shared" si="3"/>
        <v>0.28000000000000003</v>
      </c>
      <c r="F54">
        <f t="shared" si="4"/>
        <v>0.5</v>
      </c>
      <c r="G54">
        <f t="shared" si="5"/>
        <v>3.2990856819681404E-6</v>
      </c>
      <c r="I54">
        <v>173</v>
      </c>
      <c r="J54">
        <v>36.659999999999997</v>
      </c>
      <c r="K54">
        <v>0.13</v>
      </c>
      <c r="M54" s="6">
        <f t="shared" si="0"/>
        <v>0.13</v>
      </c>
      <c r="N54">
        <f t="shared" si="1"/>
        <v>1</v>
      </c>
      <c r="O54">
        <f t="shared" si="2"/>
        <v>4.3436132179491464E-6</v>
      </c>
    </row>
    <row r="55" spans="1:15" x14ac:dyDescent="0.2">
      <c r="A55">
        <v>206.5</v>
      </c>
      <c r="B55">
        <v>3.64</v>
      </c>
      <c r="C55">
        <v>0.33</v>
      </c>
      <c r="E55">
        <f t="shared" si="3"/>
        <v>0.33</v>
      </c>
      <c r="F55">
        <f t="shared" si="4"/>
        <v>0.5</v>
      </c>
      <c r="G55">
        <f t="shared" si="5"/>
        <v>3.8694018256541347E-6</v>
      </c>
      <c r="I55">
        <v>174</v>
      </c>
      <c r="J55">
        <v>35.97</v>
      </c>
      <c r="K55">
        <v>0.14000000000000001</v>
      </c>
      <c r="M55" s="6">
        <f t="shared" si="0"/>
        <v>0.14000000000000001</v>
      </c>
      <c r="N55">
        <f t="shared" si="1"/>
        <v>1</v>
      </c>
      <c r="O55">
        <f t="shared" si="2"/>
        <v>4.6241247192495714E-6</v>
      </c>
    </row>
    <row r="56" spans="1:15" x14ac:dyDescent="0.2">
      <c r="A56">
        <v>207</v>
      </c>
      <c r="B56">
        <v>3.22</v>
      </c>
      <c r="C56">
        <v>0.41</v>
      </c>
      <c r="E56">
        <f t="shared" si="3"/>
        <v>0.41</v>
      </c>
      <c r="F56">
        <f t="shared" si="4"/>
        <v>0.5</v>
      </c>
      <c r="G56">
        <f t="shared" si="5"/>
        <v>4.7842423393778151E-6</v>
      </c>
      <c r="I56" s="6">
        <v>175</v>
      </c>
      <c r="J56" s="6">
        <v>34.68</v>
      </c>
      <c r="K56" s="6">
        <v>0.16</v>
      </c>
      <c r="M56" s="6">
        <f t="shared" si="0"/>
        <v>0.16</v>
      </c>
      <c r="N56">
        <f t="shared" si="1"/>
        <v>1</v>
      </c>
      <c r="O56">
        <f t="shared" si="2"/>
        <v>5.2244897959183676E-6</v>
      </c>
    </row>
    <row r="57" spans="1:15" x14ac:dyDescent="0.2">
      <c r="A57">
        <v>207.5</v>
      </c>
      <c r="B57">
        <v>2.8</v>
      </c>
      <c r="C57">
        <v>0.5</v>
      </c>
      <c r="E57">
        <f t="shared" si="3"/>
        <v>0.5</v>
      </c>
      <c r="F57">
        <f t="shared" si="4"/>
        <v>0.5</v>
      </c>
      <c r="G57">
        <f t="shared" si="5"/>
        <v>5.8063579619683555E-6</v>
      </c>
      <c r="I57">
        <v>176</v>
      </c>
      <c r="J57">
        <v>33.69</v>
      </c>
      <c r="K57">
        <v>0.17</v>
      </c>
      <c r="M57" s="6">
        <f t="shared" si="0"/>
        <v>0.17</v>
      </c>
      <c r="N57">
        <f t="shared" si="1"/>
        <v>1</v>
      </c>
      <c r="O57">
        <f t="shared" si="2"/>
        <v>5.4881198347107443E-6</v>
      </c>
    </row>
    <row r="58" spans="1:15" x14ac:dyDescent="0.2">
      <c r="A58">
        <v>208</v>
      </c>
      <c r="B58">
        <v>2.41</v>
      </c>
      <c r="C58">
        <v>0.6</v>
      </c>
      <c r="E58">
        <f t="shared" si="3"/>
        <v>0.6</v>
      </c>
      <c r="F58">
        <f t="shared" si="4"/>
        <v>0.5</v>
      </c>
      <c r="G58">
        <f t="shared" si="5"/>
        <v>6.9341715976331358E-6</v>
      </c>
      <c r="I58">
        <v>177</v>
      </c>
      <c r="J58">
        <v>32.700000000000003</v>
      </c>
      <c r="K58">
        <v>0.18</v>
      </c>
      <c r="M58" s="6">
        <f t="shared" si="0"/>
        <v>0.18</v>
      </c>
      <c r="N58">
        <f t="shared" si="1"/>
        <v>1</v>
      </c>
      <c r="O58">
        <f t="shared" si="2"/>
        <v>5.7454754380925023E-6</v>
      </c>
    </row>
    <row r="59" spans="1:15" x14ac:dyDescent="0.2">
      <c r="A59">
        <v>208.5</v>
      </c>
      <c r="B59">
        <v>2.04</v>
      </c>
      <c r="C59">
        <v>0.71</v>
      </c>
      <c r="E59">
        <f t="shared" si="3"/>
        <v>0.71</v>
      </c>
      <c r="F59">
        <f t="shared" si="4"/>
        <v>0.5</v>
      </c>
      <c r="G59">
        <f t="shared" si="5"/>
        <v>8.1661289673297332E-6</v>
      </c>
      <c r="I59">
        <v>178</v>
      </c>
      <c r="J59">
        <v>31.72</v>
      </c>
      <c r="K59">
        <v>0.19</v>
      </c>
      <c r="M59" s="6">
        <f t="shared" si="0"/>
        <v>0.19</v>
      </c>
      <c r="N59">
        <f t="shared" si="1"/>
        <v>1</v>
      </c>
      <c r="O59">
        <f t="shared" si="2"/>
        <v>5.9967175861633636E-6</v>
      </c>
    </row>
    <row r="60" spans="1:15" x14ac:dyDescent="0.2">
      <c r="A60">
        <v>209</v>
      </c>
      <c r="B60">
        <v>1.68</v>
      </c>
      <c r="C60">
        <v>0.88</v>
      </c>
      <c r="E60">
        <f t="shared" si="3"/>
        <v>0.88</v>
      </c>
      <c r="F60">
        <f t="shared" si="4"/>
        <v>0.5</v>
      </c>
      <c r="G60">
        <f t="shared" si="5"/>
        <v>1.0073029463611181E-5</v>
      </c>
      <c r="I60">
        <v>179</v>
      </c>
      <c r="J60">
        <v>31.18</v>
      </c>
      <c r="K60">
        <v>0.2</v>
      </c>
      <c r="M60" s="6">
        <f t="shared" si="0"/>
        <v>0.2</v>
      </c>
      <c r="N60">
        <f t="shared" si="1"/>
        <v>1</v>
      </c>
      <c r="O60">
        <f t="shared" si="2"/>
        <v>6.2420024343809495E-6</v>
      </c>
    </row>
    <row r="61" spans="1:15" x14ac:dyDescent="0.2">
      <c r="A61">
        <v>209.5</v>
      </c>
      <c r="B61">
        <v>1.35</v>
      </c>
      <c r="C61">
        <v>1.07</v>
      </c>
      <c r="E61">
        <f t="shared" si="3"/>
        <v>1.07</v>
      </c>
      <c r="F61">
        <f t="shared" si="4"/>
        <v>0.5</v>
      </c>
      <c r="G61">
        <f t="shared" si="5"/>
        <v>1.2189495389067049E-5</v>
      </c>
      <c r="I61">
        <v>180</v>
      </c>
      <c r="J61">
        <v>30.07</v>
      </c>
      <c r="K61">
        <v>0.22</v>
      </c>
      <c r="M61" s="6">
        <f t="shared" si="0"/>
        <v>0.22</v>
      </c>
      <c r="N61">
        <f t="shared" si="1"/>
        <v>1</v>
      </c>
      <c r="O61">
        <f t="shared" si="2"/>
        <v>6.7901234567901233E-6</v>
      </c>
    </row>
    <row r="62" spans="1:15" x14ac:dyDescent="0.2">
      <c r="A62" s="1">
        <v>210</v>
      </c>
      <c r="B62" s="1">
        <v>1.0900000000000001</v>
      </c>
      <c r="C62" s="1">
        <v>1.29</v>
      </c>
      <c r="D62" t="s">
        <v>15</v>
      </c>
      <c r="E62">
        <f>(B62+C62)/2</f>
        <v>1.19</v>
      </c>
      <c r="F62">
        <f t="shared" si="4"/>
        <v>0.5</v>
      </c>
      <c r="G62">
        <f t="shared" si="5"/>
        <v>1.3492063492063492E-5</v>
      </c>
      <c r="I62">
        <v>181</v>
      </c>
      <c r="J62">
        <v>29.47</v>
      </c>
      <c r="K62">
        <v>0.23</v>
      </c>
      <c r="M62" s="6">
        <f t="shared" ref="M62:M89" si="6">IF(I62&lt;K_ATM_2,K62,J62)</f>
        <v>0.23</v>
      </c>
      <c r="N62">
        <f t="shared" ref="N62:N93" si="7">((I62-I61)+(I63-I62))/2</f>
        <v>1</v>
      </c>
      <c r="O62">
        <f t="shared" ref="O62:O93" si="8">M62*N62/I62^2</f>
        <v>7.0205427184762376E-6</v>
      </c>
    </row>
    <row r="63" spans="1:15" x14ac:dyDescent="0.2">
      <c r="A63">
        <v>210.5</v>
      </c>
      <c r="B63">
        <v>0.82</v>
      </c>
      <c r="C63">
        <v>1.53</v>
      </c>
      <c r="E63">
        <f t="shared" ref="E63:E70" si="9">IF(A63&lt;K_ATM_1,C63, B63)</f>
        <v>0.82</v>
      </c>
      <c r="F63">
        <f t="shared" si="4"/>
        <v>0.5</v>
      </c>
      <c r="G63">
        <f t="shared" si="5"/>
        <v>9.252938089945329E-6</v>
      </c>
      <c r="I63">
        <v>182</v>
      </c>
      <c r="J63">
        <v>28.04</v>
      </c>
      <c r="K63">
        <v>0.26</v>
      </c>
      <c r="M63" s="6">
        <f t="shared" si="6"/>
        <v>0.26</v>
      </c>
      <c r="N63">
        <f t="shared" si="7"/>
        <v>1</v>
      </c>
      <c r="O63">
        <f t="shared" si="8"/>
        <v>7.8492935635792774E-6</v>
      </c>
    </row>
    <row r="64" spans="1:15" x14ac:dyDescent="0.2">
      <c r="A64">
        <v>211</v>
      </c>
      <c r="B64">
        <v>0.6</v>
      </c>
      <c r="C64">
        <v>1.8</v>
      </c>
      <c r="E64">
        <f t="shared" si="9"/>
        <v>0.6</v>
      </c>
      <c r="F64">
        <f t="shared" si="4"/>
        <v>0.75</v>
      </c>
      <c r="G64">
        <f t="shared" si="5"/>
        <v>1.0107589676781742E-5</v>
      </c>
      <c r="I64">
        <v>183</v>
      </c>
      <c r="J64">
        <v>27.08</v>
      </c>
      <c r="K64">
        <v>0.27</v>
      </c>
      <c r="M64" s="6">
        <f t="shared" si="6"/>
        <v>0.27</v>
      </c>
      <c r="N64">
        <f t="shared" si="7"/>
        <v>1</v>
      </c>
      <c r="O64">
        <f t="shared" si="8"/>
        <v>8.06234883095942E-6</v>
      </c>
    </row>
    <row r="65" spans="1:15" x14ac:dyDescent="0.2">
      <c r="A65">
        <v>212</v>
      </c>
      <c r="B65">
        <v>0.3</v>
      </c>
      <c r="C65">
        <v>2.5099999999999998</v>
      </c>
      <c r="E65">
        <f t="shared" si="9"/>
        <v>0.3</v>
      </c>
      <c r="F65">
        <f t="shared" si="4"/>
        <v>0.75</v>
      </c>
      <c r="G65">
        <f t="shared" si="5"/>
        <v>5.0062299750800993E-6</v>
      </c>
      <c r="I65">
        <v>184</v>
      </c>
      <c r="J65">
        <v>26.04</v>
      </c>
      <c r="K65">
        <v>0.3</v>
      </c>
      <c r="M65" s="6">
        <f t="shared" si="6"/>
        <v>0.3</v>
      </c>
      <c r="N65">
        <f t="shared" si="7"/>
        <v>1</v>
      </c>
      <c r="O65">
        <f t="shared" si="8"/>
        <v>8.8610586011342147E-6</v>
      </c>
    </row>
    <row r="66" spans="1:15" x14ac:dyDescent="0.2">
      <c r="A66">
        <v>212.5</v>
      </c>
      <c r="B66">
        <v>0.21</v>
      </c>
      <c r="C66">
        <v>2.92</v>
      </c>
      <c r="E66">
        <f t="shared" si="9"/>
        <v>0.21</v>
      </c>
      <c r="F66">
        <f t="shared" si="4"/>
        <v>0.5</v>
      </c>
      <c r="G66">
        <f t="shared" si="5"/>
        <v>2.3252595155709343E-6</v>
      </c>
      <c r="I66">
        <v>185</v>
      </c>
      <c r="J66">
        <v>24.97</v>
      </c>
      <c r="K66">
        <v>0.32</v>
      </c>
      <c r="M66" s="6">
        <f t="shared" si="6"/>
        <v>0.32</v>
      </c>
      <c r="N66">
        <f t="shared" si="7"/>
        <v>1</v>
      </c>
      <c r="O66">
        <f t="shared" si="8"/>
        <v>9.3498904309715115E-6</v>
      </c>
    </row>
    <row r="67" spans="1:15" x14ac:dyDescent="0.2">
      <c r="A67">
        <v>213</v>
      </c>
      <c r="B67">
        <v>0.15</v>
      </c>
      <c r="C67">
        <v>3.32</v>
      </c>
      <c r="E67">
        <f t="shared" si="9"/>
        <v>0.15</v>
      </c>
      <c r="F67">
        <f t="shared" si="4"/>
        <v>0.75</v>
      </c>
      <c r="G67">
        <f t="shared" si="5"/>
        <v>2.4796667327911124E-6</v>
      </c>
      <c r="I67">
        <v>186</v>
      </c>
      <c r="J67">
        <v>24.12</v>
      </c>
      <c r="K67">
        <v>0.33</v>
      </c>
      <c r="M67" s="6">
        <f t="shared" si="6"/>
        <v>0.33</v>
      </c>
      <c r="N67">
        <f t="shared" si="7"/>
        <v>1</v>
      </c>
      <c r="O67">
        <f t="shared" si="8"/>
        <v>9.5386749913284771E-6</v>
      </c>
    </row>
    <row r="68" spans="1:15" x14ac:dyDescent="0.2">
      <c r="A68">
        <v>214</v>
      </c>
      <c r="B68">
        <v>7.0000000000000007E-2</v>
      </c>
      <c r="C68">
        <v>4.24</v>
      </c>
      <c r="E68">
        <f t="shared" si="9"/>
        <v>7.0000000000000007E-2</v>
      </c>
      <c r="F68">
        <f t="shared" si="4"/>
        <v>1</v>
      </c>
      <c r="G68">
        <f t="shared" si="5"/>
        <v>1.5285177744781204E-6</v>
      </c>
      <c r="I68">
        <v>187</v>
      </c>
      <c r="J68">
        <v>23.02</v>
      </c>
      <c r="K68">
        <v>0.36</v>
      </c>
      <c r="M68" s="6">
        <f t="shared" si="6"/>
        <v>0.36</v>
      </c>
      <c r="N68">
        <f t="shared" si="7"/>
        <v>1</v>
      </c>
      <c r="O68">
        <f t="shared" si="8"/>
        <v>1.0294832565987017E-5</v>
      </c>
    </row>
    <row r="69" spans="1:15" x14ac:dyDescent="0.2">
      <c r="A69">
        <v>215</v>
      </c>
      <c r="B69">
        <v>0.04</v>
      </c>
      <c r="C69">
        <v>5.82</v>
      </c>
      <c r="E69">
        <f t="shared" si="9"/>
        <v>0.04</v>
      </c>
      <c r="F69">
        <f t="shared" si="4"/>
        <v>1</v>
      </c>
      <c r="G69">
        <f t="shared" si="5"/>
        <v>8.6533261222282317E-7</v>
      </c>
      <c r="I69">
        <v>188</v>
      </c>
      <c r="J69">
        <v>22.61</v>
      </c>
      <c r="K69">
        <v>0.39</v>
      </c>
      <c r="M69" s="6">
        <f t="shared" si="6"/>
        <v>0.39</v>
      </c>
      <c r="N69">
        <f t="shared" si="7"/>
        <v>1</v>
      </c>
      <c r="O69">
        <f t="shared" si="8"/>
        <v>1.1034404708012675E-5</v>
      </c>
    </row>
    <row r="70" spans="1:15" x14ac:dyDescent="0.2">
      <c r="A70">
        <v>216</v>
      </c>
      <c r="B70">
        <v>0.03</v>
      </c>
      <c r="C70">
        <v>6.21</v>
      </c>
      <c r="E70">
        <f t="shared" si="9"/>
        <v>0.03</v>
      </c>
      <c r="F70">
        <f t="shared" si="4"/>
        <v>1</v>
      </c>
      <c r="G70">
        <f t="shared" si="5"/>
        <v>6.4300411522633739E-7</v>
      </c>
      <c r="I70">
        <v>189</v>
      </c>
      <c r="J70">
        <v>21.2</v>
      </c>
      <c r="K70">
        <v>0.43</v>
      </c>
      <c r="M70" s="6">
        <f t="shared" si="6"/>
        <v>0.43</v>
      </c>
      <c r="N70">
        <f t="shared" si="7"/>
        <v>1</v>
      </c>
      <c r="O70">
        <f t="shared" si="8"/>
        <v>1.2037736905461773E-5</v>
      </c>
    </row>
    <row r="71" spans="1:15" x14ac:dyDescent="0.2">
      <c r="A71" s="5">
        <v>217</v>
      </c>
      <c r="B71" s="5">
        <v>0.02</v>
      </c>
      <c r="C71" s="5">
        <v>6.74</v>
      </c>
      <c r="D71" t="s">
        <v>14</v>
      </c>
      <c r="I71">
        <v>190</v>
      </c>
      <c r="J71">
        <v>20.22</v>
      </c>
      <c r="K71">
        <v>0.46</v>
      </c>
      <c r="M71" s="6">
        <f t="shared" si="6"/>
        <v>0.46</v>
      </c>
      <c r="N71">
        <f t="shared" si="7"/>
        <v>1</v>
      </c>
      <c r="O71">
        <f t="shared" si="8"/>
        <v>1.2742382271468145E-5</v>
      </c>
    </row>
    <row r="72" spans="1:15" x14ac:dyDescent="0.2">
      <c r="A72" s="5">
        <v>217.5</v>
      </c>
      <c r="B72" s="5">
        <v>0.02</v>
      </c>
      <c r="C72" s="5">
        <v>6.9</v>
      </c>
      <c r="I72">
        <v>191</v>
      </c>
      <c r="J72">
        <v>19.260000000000002</v>
      </c>
      <c r="K72">
        <v>0.51</v>
      </c>
      <c r="M72" s="6">
        <f t="shared" si="6"/>
        <v>0.51</v>
      </c>
      <c r="N72">
        <f t="shared" si="7"/>
        <v>1</v>
      </c>
      <c r="O72">
        <f t="shared" si="8"/>
        <v>1.3979879937501713E-5</v>
      </c>
    </row>
    <row r="73" spans="1:15" x14ac:dyDescent="0.2">
      <c r="A73" s="5">
        <v>218</v>
      </c>
      <c r="B73" s="5">
        <v>0.01</v>
      </c>
      <c r="C73" s="5">
        <v>8.2200000000000006</v>
      </c>
      <c r="I73">
        <v>192</v>
      </c>
      <c r="J73">
        <v>18.29</v>
      </c>
      <c r="K73">
        <v>0.55000000000000004</v>
      </c>
      <c r="M73" s="6">
        <f t="shared" si="6"/>
        <v>0.55000000000000004</v>
      </c>
      <c r="N73">
        <f t="shared" si="7"/>
        <v>1</v>
      </c>
      <c r="O73">
        <f t="shared" si="8"/>
        <v>1.4919704861111112E-5</v>
      </c>
    </row>
    <row r="74" spans="1:15" x14ac:dyDescent="0.2">
      <c r="A74" s="5">
        <v>219</v>
      </c>
      <c r="B74" s="5">
        <v>0.01</v>
      </c>
      <c r="C74" s="5">
        <v>8.76</v>
      </c>
      <c r="I74">
        <v>193</v>
      </c>
      <c r="J74">
        <v>16.59</v>
      </c>
      <c r="K74">
        <v>0.6</v>
      </c>
      <c r="M74" s="6">
        <f t="shared" si="6"/>
        <v>0.6</v>
      </c>
      <c r="N74">
        <f t="shared" si="7"/>
        <v>1</v>
      </c>
      <c r="O74">
        <f t="shared" si="8"/>
        <v>1.6107814974898656E-5</v>
      </c>
    </row>
    <row r="75" spans="1:15" x14ac:dyDescent="0.2">
      <c r="A75" s="5">
        <v>220</v>
      </c>
      <c r="B75" s="5">
        <v>0.01</v>
      </c>
      <c r="C75" s="5">
        <v>10.19</v>
      </c>
      <c r="I75">
        <v>194</v>
      </c>
      <c r="J75">
        <v>15.76</v>
      </c>
      <c r="K75">
        <v>0.67</v>
      </c>
      <c r="M75" s="6">
        <f t="shared" si="6"/>
        <v>0.67</v>
      </c>
      <c r="N75">
        <f t="shared" si="7"/>
        <v>1</v>
      </c>
      <c r="O75">
        <f t="shared" si="8"/>
        <v>1.7802104368158149E-5</v>
      </c>
    </row>
    <row r="76" spans="1:15" x14ac:dyDescent="0.2">
      <c r="A76" s="5">
        <v>221</v>
      </c>
      <c r="B76" s="5">
        <v>0.01</v>
      </c>
      <c r="C76" s="5">
        <v>11.2</v>
      </c>
      <c r="I76">
        <v>195</v>
      </c>
      <c r="J76">
        <v>15.44</v>
      </c>
      <c r="K76">
        <v>0.73</v>
      </c>
      <c r="M76" s="6">
        <f t="shared" si="6"/>
        <v>0.73</v>
      </c>
      <c r="N76">
        <f t="shared" si="7"/>
        <v>1</v>
      </c>
      <c r="O76">
        <f t="shared" si="8"/>
        <v>1.9197896120973043E-5</v>
      </c>
    </row>
    <row r="77" spans="1:15" x14ac:dyDescent="0.2">
      <c r="I77">
        <v>196</v>
      </c>
      <c r="J77">
        <v>14.51</v>
      </c>
      <c r="K77">
        <v>0.82</v>
      </c>
      <c r="M77" s="6">
        <f t="shared" si="6"/>
        <v>0.82</v>
      </c>
      <c r="N77">
        <f t="shared" si="7"/>
        <v>1</v>
      </c>
      <c r="O77">
        <f t="shared" si="8"/>
        <v>2.1345272802998751E-5</v>
      </c>
    </row>
    <row r="78" spans="1:15" x14ac:dyDescent="0.2">
      <c r="I78">
        <v>197</v>
      </c>
      <c r="J78">
        <v>13.56</v>
      </c>
      <c r="K78">
        <v>0.9</v>
      </c>
      <c r="M78" s="6">
        <f t="shared" si="6"/>
        <v>0.9</v>
      </c>
      <c r="N78">
        <f t="shared" si="7"/>
        <v>1</v>
      </c>
      <c r="O78">
        <f t="shared" si="8"/>
        <v>2.319049704965343E-5</v>
      </c>
    </row>
    <row r="79" spans="1:15" x14ac:dyDescent="0.2">
      <c r="I79">
        <v>198</v>
      </c>
      <c r="J79">
        <v>12.67</v>
      </c>
      <c r="K79">
        <v>1</v>
      </c>
      <c r="M79" s="6">
        <f t="shared" si="6"/>
        <v>1</v>
      </c>
      <c r="N79">
        <f t="shared" si="7"/>
        <v>1</v>
      </c>
      <c r="O79">
        <f t="shared" si="8"/>
        <v>2.5507601265177022E-5</v>
      </c>
    </row>
    <row r="80" spans="1:15" x14ac:dyDescent="0.2">
      <c r="I80">
        <v>199</v>
      </c>
      <c r="J80">
        <v>11.76</v>
      </c>
      <c r="K80">
        <v>1.1100000000000001</v>
      </c>
      <c r="M80" s="6">
        <f t="shared" si="6"/>
        <v>1.1100000000000001</v>
      </c>
      <c r="N80">
        <f t="shared" si="7"/>
        <v>1</v>
      </c>
      <c r="O80">
        <f t="shared" si="8"/>
        <v>2.8029595212242116E-5</v>
      </c>
    </row>
    <row r="81" spans="9:15" x14ac:dyDescent="0.2">
      <c r="I81">
        <v>200</v>
      </c>
      <c r="J81">
        <v>10.83</v>
      </c>
      <c r="K81">
        <v>1.25</v>
      </c>
      <c r="M81" s="6">
        <f t="shared" si="6"/>
        <v>1.25</v>
      </c>
      <c r="N81">
        <f t="shared" si="7"/>
        <v>1</v>
      </c>
      <c r="O81">
        <f t="shared" si="8"/>
        <v>3.1250000000000001E-5</v>
      </c>
    </row>
    <row r="82" spans="9:15" x14ac:dyDescent="0.2">
      <c r="I82">
        <v>201</v>
      </c>
      <c r="J82">
        <v>9.99</v>
      </c>
      <c r="K82">
        <v>1.38</v>
      </c>
      <c r="M82" s="6">
        <f t="shared" si="6"/>
        <v>1.38</v>
      </c>
      <c r="N82">
        <f t="shared" si="7"/>
        <v>1</v>
      </c>
      <c r="O82">
        <f t="shared" si="8"/>
        <v>3.4157570357169377E-5</v>
      </c>
    </row>
    <row r="83" spans="9:15" x14ac:dyDescent="0.2">
      <c r="I83">
        <v>202</v>
      </c>
      <c r="J83">
        <v>9.11</v>
      </c>
      <c r="K83">
        <v>1.54</v>
      </c>
      <c r="M83" s="6">
        <f t="shared" si="6"/>
        <v>1.54</v>
      </c>
      <c r="N83">
        <f t="shared" si="7"/>
        <v>1</v>
      </c>
      <c r="O83">
        <f t="shared" si="8"/>
        <v>3.7741397902166453E-5</v>
      </c>
    </row>
    <row r="84" spans="9:15" x14ac:dyDescent="0.2">
      <c r="I84">
        <v>203</v>
      </c>
      <c r="J84">
        <v>8.27</v>
      </c>
      <c r="K84">
        <v>1.71</v>
      </c>
      <c r="M84" s="6">
        <f t="shared" si="6"/>
        <v>1.71</v>
      </c>
      <c r="N84">
        <f t="shared" si="7"/>
        <v>1</v>
      </c>
      <c r="O84">
        <f t="shared" si="8"/>
        <v>4.1495789754665244E-5</v>
      </c>
    </row>
    <row r="85" spans="9:15" x14ac:dyDescent="0.2">
      <c r="I85">
        <v>204</v>
      </c>
      <c r="J85">
        <v>7.42</v>
      </c>
      <c r="K85">
        <v>1.92</v>
      </c>
      <c r="M85" s="6">
        <f t="shared" si="6"/>
        <v>1.92</v>
      </c>
      <c r="N85">
        <f t="shared" si="7"/>
        <v>1</v>
      </c>
      <c r="O85">
        <f t="shared" si="8"/>
        <v>4.61361014994233E-5</v>
      </c>
    </row>
    <row r="86" spans="9:15" x14ac:dyDescent="0.2">
      <c r="I86">
        <v>205</v>
      </c>
      <c r="J86">
        <v>6.67</v>
      </c>
      <c r="K86">
        <v>2.14</v>
      </c>
      <c r="M86" s="6">
        <f t="shared" si="6"/>
        <v>2.14</v>
      </c>
      <c r="N86">
        <f t="shared" si="7"/>
        <v>1</v>
      </c>
      <c r="O86">
        <f t="shared" si="8"/>
        <v>5.092207019631172E-5</v>
      </c>
    </row>
    <row r="87" spans="9:15" x14ac:dyDescent="0.2">
      <c r="I87">
        <v>206</v>
      </c>
      <c r="J87">
        <v>5.82</v>
      </c>
      <c r="K87">
        <v>2.39</v>
      </c>
      <c r="M87" s="6">
        <f t="shared" si="6"/>
        <v>2.39</v>
      </c>
      <c r="N87">
        <f t="shared" si="7"/>
        <v>1</v>
      </c>
      <c r="O87">
        <f t="shared" si="8"/>
        <v>5.6320105570741828E-5</v>
      </c>
    </row>
    <row r="88" spans="9:15" x14ac:dyDescent="0.2">
      <c r="I88">
        <v>207</v>
      </c>
      <c r="J88">
        <v>5.09</v>
      </c>
      <c r="K88">
        <v>2.68</v>
      </c>
      <c r="M88" s="6">
        <f t="shared" si="6"/>
        <v>2.68</v>
      </c>
      <c r="N88">
        <f t="shared" si="7"/>
        <v>1</v>
      </c>
      <c r="O88">
        <f t="shared" si="8"/>
        <v>6.2545216924549007E-5</v>
      </c>
    </row>
    <row r="89" spans="9:15" x14ac:dyDescent="0.2">
      <c r="I89">
        <v>208</v>
      </c>
      <c r="J89">
        <v>4.38</v>
      </c>
      <c r="K89">
        <v>3</v>
      </c>
      <c r="M89" s="6">
        <f t="shared" si="6"/>
        <v>3</v>
      </c>
      <c r="N89">
        <f t="shared" si="7"/>
        <v>1</v>
      </c>
      <c r="O89">
        <f t="shared" si="8"/>
        <v>6.9341715976331363E-5</v>
      </c>
    </row>
    <row r="90" spans="9:15" x14ac:dyDescent="0.2">
      <c r="I90" s="1">
        <v>209</v>
      </c>
      <c r="J90" s="1">
        <v>3.7</v>
      </c>
      <c r="K90" s="1">
        <v>3.37</v>
      </c>
      <c r="L90" t="s">
        <v>15</v>
      </c>
      <c r="M90" s="6">
        <f>(J90+K90)/2</f>
        <v>3.5350000000000001</v>
      </c>
      <c r="N90">
        <f t="shared" si="7"/>
        <v>1</v>
      </c>
      <c r="O90">
        <f t="shared" si="8"/>
        <v>8.0927634440603467E-5</v>
      </c>
    </row>
    <row r="91" spans="9:15" x14ac:dyDescent="0.2">
      <c r="I91">
        <v>210</v>
      </c>
      <c r="J91">
        <v>3.09</v>
      </c>
      <c r="K91">
        <v>3.8</v>
      </c>
      <c r="M91" s="6">
        <f t="shared" ref="M91:M108" si="10">IF(I91&lt;K_ATM_2,K91,J91)</f>
        <v>3.09</v>
      </c>
      <c r="N91">
        <f t="shared" si="7"/>
        <v>1</v>
      </c>
      <c r="O91">
        <f t="shared" si="8"/>
        <v>7.0068027210884351E-5</v>
      </c>
    </row>
    <row r="92" spans="9:15" x14ac:dyDescent="0.2">
      <c r="I92">
        <v>211</v>
      </c>
      <c r="J92">
        <v>2.5299999999999998</v>
      </c>
      <c r="K92">
        <v>4.26</v>
      </c>
      <c r="M92" s="6">
        <f t="shared" si="10"/>
        <v>2.5299999999999998</v>
      </c>
      <c r="N92">
        <f t="shared" si="7"/>
        <v>1</v>
      </c>
      <c r="O92">
        <f t="shared" si="8"/>
        <v>5.6827115293906241E-5</v>
      </c>
    </row>
    <row r="93" spans="9:15" x14ac:dyDescent="0.2">
      <c r="I93">
        <v>212</v>
      </c>
      <c r="J93">
        <v>1.98</v>
      </c>
      <c r="K93">
        <v>4.79</v>
      </c>
      <c r="M93" s="6">
        <f t="shared" si="10"/>
        <v>1.98</v>
      </c>
      <c r="N93">
        <f t="shared" si="7"/>
        <v>1</v>
      </c>
      <c r="O93">
        <f t="shared" si="8"/>
        <v>4.4054823780704874E-5</v>
      </c>
    </row>
    <row r="94" spans="9:15" x14ac:dyDescent="0.2">
      <c r="I94">
        <v>213</v>
      </c>
      <c r="J94">
        <v>1.53</v>
      </c>
      <c r="K94">
        <v>5.38</v>
      </c>
      <c r="M94" s="6">
        <f t="shared" si="10"/>
        <v>1.53</v>
      </c>
      <c r="N94">
        <f t="shared" ref="N94:N108" si="11">((I94-I93)+(I95-I94))/2</f>
        <v>1</v>
      </c>
      <c r="O94">
        <f t="shared" ref="O94:O108" si="12">M94*N94/I94^2</f>
        <v>3.3723467565959138E-5</v>
      </c>
    </row>
    <row r="95" spans="9:15" x14ac:dyDescent="0.2">
      <c r="I95">
        <v>214</v>
      </c>
      <c r="J95">
        <v>1.18</v>
      </c>
      <c r="K95">
        <v>6.03</v>
      </c>
      <c r="M95" s="6">
        <f t="shared" si="10"/>
        <v>1.18</v>
      </c>
      <c r="N95">
        <f t="shared" si="11"/>
        <v>1</v>
      </c>
      <c r="O95">
        <f t="shared" si="12"/>
        <v>2.5766442484059742E-5</v>
      </c>
    </row>
    <row r="96" spans="9:15" x14ac:dyDescent="0.2">
      <c r="I96">
        <v>215</v>
      </c>
      <c r="J96">
        <v>0.88</v>
      </c>
      <c r="K96">
        <v>6.77</v>
      </c>
      <c r="M96" s="6">
        <f t="shared" si="10"/>
        <v>0.88</v>
      </c>
      <c r="N96">
        <f t="shared" si="11"/>
        <v>1</v>
      </c>
      <c r="O96">
        <f t="shared" si="12"/>
        <v>1.903731746890211E-5</v>
      </c>
    </row>
    <row r="97" spans="9:15" x14ac:dyDescent="0.2">
      <c r="I97">
        <v>216</v>
      </c>
      <c r="J97">
        <v>0.6</v>
      </c>
      <c r="K97">
        <v>7.56</v>
      </c>
      <c r="M97" s="6">
        <f t="shared" si="10"/>
        <v>0.6</v>
      </c>
      <c r="N97">
        <f t="shared" si="11"/>
        <v>1</v>
      </c>
      <c r="O97">
        <f t="shared" si="12"/>
        <v>1.2860082304526749E-5</v>
      </c>
    </row>
    <row r="98" spans="9:15" x14ac:dyDescent="0.2">
      <c r="I98">
        <v>217</v>
      </c>
      <c r="J98">
        <v>0.42</v>
      </c>
      <c r="K98">
        <v>8.41</v>
      </c>
      <c r="M98" s="6">
        <f t="shared" si="10"/>
        <v>0.42</v>
      </c>
      <c r="N98">
        <f t="shared" si="11"/>
        <v>1</v>
      </c>
      <c r="O98">
        <f t="shared" si="12"/>
        <v>8.9192805113720825E-6</v>
      </c>
    </row>
    <row r="99" spans="9:15" x14ac:dyDescent="0.2">
      <c r="I99">
        <v>218</v>
      </c>
      <c r="J99">
        <v>0.3</v>
      </c>
      <c r="K99">
        <v>9.32</v>
      </c>
      <c r="M99" s="6">
        <f t="shared" si="10"/>
        <v>0.3</v>
      </c>
      <c r="N99">
        <f t="shared" si="11"/>
        <v>1</v>
      </c>
      <c r="O99">
        <f t="shared" si="12"/>
        <v>6.3125999494991998E-6</v>
      </c>
    </row>
    <row r="100" spans="9:15" x14ac:dyDescent="0.2">
      <c r="I100">
        <v>219</v>
      </c>
      <c r="J100">
        <v>0.22</v>
      </c>
      <c r="K100">
        <v>10.27</v>
      </c>
      <c r="M100" s="6">
        <f t="shared" si="10"/>
        <v>0.22</v>
      </c>
      <c r="N100">
        <f t="shared" si="11"/>
        <v>1</v>
      </c>
      <c r="O100">
        <f t="shared" si="12"/>
        <v>4.5870603198432063E-6</v>
      </c>
    </row>
    <row r="101" spans="9:15" x14ac:dyDescent="0.2">
      <c r="I101">
        <v>220</v>
      </c>
      <c r="J101">
        <v>0.17</v>
      </c>
      <c r="K101">
        <v>11.21</v>
      </c>
      <c r="M101" s="6">
        <f t="shared" si="10"/>
        <v>0.17</v>
      </c>
      <c r="N101">
        <f t="shared" si="11"/>
        <v>1</v>
      </c>
      <c r="O101">
        <f t="shared" si="12"/>
        <v>3.5123966942148763E-6</v>
      </c>
    </row>
    <row r="102" spans="9:15" x14ac:dyDescent="0.2">
      <c r="I102">
        <v>221</v>
      </c>
      <c r="J102">
        <v>0.13</v>
      </c>
      <c r="K102">
        <v>12.34</v>
      </c>
      <c r="M102" s="6">
        <f t="shared" si="10"/>
        <v>0.13</v>
      </c>
      <c r="N102">
        <f t="shared" si="11"/>
        <v>1</v>
      </c>
      <c r="O102">
        <f t="shared" si="12"/>
        <v>2.6616981634282671E-6</v>
      </c>
    </row>
    <row r="103" spans="9:15" x14ac:dyDescent="0.2">
      <c r="I103">
        <v>222</v>
      </c>
      <c r="J103">
        <v>0.1</v>
      </c>
      <c r="K103">
        <v>13.16</v>
      </c>
      <c r="M103" s="6">
        <f t="shared" si="10"/>
        <v>0.1</v>
      </c>
      <c r="N103">
        <f t="shared" si="11"/>
        <v>1</v>
      </c>
      <c r="O103">
        <f t="shared" si="12"/>
        <v>2.0290560831101374E-6</v>
      </c>
    </row>
    <row r="104" spans="9:15" x14ac:dyDescent="0.2">
      <c r="I104">
        <v>223</v>
      </c>
      <c r="J104">
        <v>0.09</v>
      </c>
      <c r="K104">
        <v>13.85</v>
      </c>
      <c r="M104" s="6">
        <f t="shared" si="10"/>
        <v>0.09</v>
      </c>
      <c r="N104">
        <f t="shared" si="11"/>
        <v>1</v>
      </c>
      <c r="O104">
        <f t="shared" si="12"/>
        <v>1.8098091656779746E-6</v>
      </c>
    </row>
    <row r="105" spans="9:15" x14ac:dyDescent="0.2">
      <c r="I105">
        <v>224</v>
      </c>
      <c r="J105">
        <v>0.08</v>
      </c>
      <c r="K105">
        <v>15.15</v>
      </c>
      <c r="M105" s="6">
        <f t="shared" si="10"/>
        <v>0.08</v>
      </c>
      <c r="N105">
        <f t="shared" si="11"/>
        <v>1</v>
      </c>
      <c r="O105">
        <f t="shared" si="12"/>
        <v>1.5943877551020409E-6</v>
      </c>
    </row>
    <row r="106" spans="9:15" x14ac:dyDescent="0.2">
      <c r="I106">
        <v>225</v>
      </c>
      <c r="J106">
        <v>0.06</v>
      </c>
      <c r="K106">
        <v>16.14</v>
      </c>
      <c r="M106" s="6">
        <f t="shared" si="10"/>
        <v>0.06</v>
      </c>
      <c r="N106">
        <f t="shared" si="11"/>
        <v>3</v>
      </c>
      <c r="O106">
        <f t="shared" si="12"/>
        <v>3.5555555555555555E-6</v>
      </c>
    </row>
    <row r="107" spans="9:15" x14ac:dyDescent="0.2">
      <c r="I107">
        <v>230</v>
      </c>
      <c r="J107">
        <v>0.04</v>
      </c>
      <c r="K107">
        <v>21.12</v>
      </c>
      <c r="M107" s="6">
        <f t="shared" si="10"/>
        <v>0.04</v>
      </c>
      <c r="N107">
        <f t="shared" si="11"/>
        <v>5</v>
      </c>
      <c r="O107">
        <f t="shared" si="12"/>
        <v>3.780718336483932E-6</v>
      </c>
    </row>
    <row r="108" spans="9:15" x14ac:dyDescent="0.2">
      <c r="I108">
        <v>235</v>
      </c>
      <c r="J108">
        <v>0.03</v>
      </c>
      <c r="K108">
        <v>25.81</v>
      </c>
      <c r="M108" s="6">
        <f t="shared" si="10"/>
        <v>0.03</v>
      </c>
      <c r="N108">
        <f t="shared" si="11"/>
        <v>5</v>
      </c>
      <c r="O108">
        <f t="shared" si="12"/>
        <v>2.7161611588954276E-6</v>
      </c>
    </row>
    <row r="109" spans="9:15" x14ac:dyDescent="0.2">
      <c r="I109" s="5">
        <v>240</v>
      </c>
      <c r="J109" s="5">
        <v>0.02</v>
      </c>
      <c r="K109" s="5">
        <v>31.11</v>
      </c>
      <c r="L109" t="s">
        <v>14</v>
      </c>
      <c r="M109" s="6"/>
    </row>
    <row r="110" spans="9:15" x14ac:dyDescent="0.2">
      <c r="I110" s="5">
        <v>245</v>
      </c>
      <c r="J110" s="5">
        <v>0.01</v>
      </c>
      <c r="K110" s="5">
        <v>36.090000000000003</v>
      </c>
      <c r="M110" s="6"/>
    </row>
    <row r="111" spans="9:15" x14ac:dyDescent="0.2">
      <c r="I111" s="5">
        <v>250</v>
      </c>
      <c r="J111" s="5">
        <v>0.01</v>
      </c>
      <c r="K111" s="5">
        <v>41.08</v>
      </c>
    </row>
    <row r="112" spans="9:15" x14ac:dyDescent="0.2">
      <c r="I112" s="5">
        <v>255</v>
      </c>
      <c r="J112" s="5">
        <v>0.01</v>
      </c>
      <c r="K112" s="5">
        <v>46.08</v>
      </c>
    </row>
    <row r="113" spans="9:11" x14ac:dyDescent="0.2">
      <c r="I113" s="5">
        <v>260</v>
      </c>
      <c r="J113" s="5">
        <v>0.01</v>
      </c>
      <c r="K113" s="5">
        <v>51.08</v>
      </c>
    </row>
  </sheetData>
  <pageMargins left="0.78749999999999998" right="0.78749999999999998" top="1.05277777777778" bottom="1.05277777777778" header="0.78749999999999998" footer="0.78749999999999998"/>
  <pageSetup orientation="portrait" useFirstPageNumber="1" horizontalDpi="4294967293" verticalDpi="0" r:id="rId1"/>
  <headerFooter>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
  <sheetViews>
    <sheetView zoomScaleNormal="100" workbookViewId="0">
      <selection activeCell="Q25" sqref="Q25"/>
    </sheetView>
  </sheetViews>
  <sheetFormatPr defaultRowHeight="12.75" x14ac:dyDescent="0.2"/>
  <cols>
    <col min="1" max="1" width="2.140625" style="7"/>
    <col min="2" max="1025" width="9" style="7"/>
  </cols>
  <sheetData/>
  <pageMargins left="0.7" right="0.7" top="0.75" bottom="0.75"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TotalTime>4</TotalTime>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SPIKE Calculation</vt:lpstr>
      <vt:lpstr>DISCLAIMER</vt:lpstr>
      <vt:lpstr>K_ATM_1</vt:lpstr>
      <vt:lpstr>K_ATM_2</vt:lpstr>
      <vt:lpstr>r_1</vt:lpstr>
      <vt:lpstr>r_2</vt:lpstr>
      <vt:lpstr>sigma_1</vt:lpstr>
      <vt:lpstr>sigma_2</vt:lpstr>
      <vt:lpstr>t_1</vt:lpstr>
      <vt:lpstr>t_2</vt:lpstr>
      <vt:lpstr>t_M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sasha</dc:creator>
  <cp:lastModifiedBy>Simon Ho</cp:lastModifiedBy>
  <cp:revision>1</cp:revision>
  <dcterms:created xsi:type="dcterms:W3CDTF">2015-09-18T15:24:44Z</dcterms:created>
  <dcterms:modified xsi:type="dcterms:W3CDTF">2019-04-03T01:53:14Z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